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6345" yWindow="75" windowWidth="6600" windowHeight="8025" tabRatio="893" activeTab="1"/>
  </bookViews>
  <sheets>
    <sheet name="流出係数算出表" sheetId="18" r:id="rId1"/>
    <sheet name="流量計算表" sheetId="44" r:id="rId2"/>
    <sheet name="排水施設データ" sheetId="12" r:id="rId3"/>
    <sheet name="流出係数（参考　指針）" sheetId="11" r:id="rId4"/>
  </sheets>
  <definedNames>
    <definedName name="_xlnm._FilterDatabase" localSheetId="2" hidden="1">排水施設データ!#REF!</definedName>
    <definedName name="_xlnm.Print_Area" localSheetId="2">排水施設データ!$A$1:$N$89</definedName>
    <definedName name="_xlnm.Print_Area" localSheetId="0">流出係数算出表!$B$1:$R$32</definedName>
    <definedName name="_xlnm.Print_Area" localSheetId="1">流量計算表!$A$1:$AA$33</definedName>
    <definedName name="_xlnm.Print_Titles" localSheetId="0">流出係数算出表!$1:$4</definedName>
  </definedNames>
  <calcPr calcId="162913"/>
</workbook>
</file>

<file path=xl/calcChain.xml><?xml version="1.0" encoding="utf-8"?>
<calcChain xmlns="http://schemas.openxmlformats.org/spreadsheetml/2006/main">
  <c r="K9" i="44" l="1"/>
  <c r="G8" i="44"/>
  <c r="L12" i="18"/>
  <c r="F12" i="18"/>
  <c r="I12" i="18"/>
  <c r="Q7" i="18"/>
  <c r="Q8" i="18"/>
  <c r="Q6" i="18"/>
  <c r="N7" i="18"/>
  <c r="N8" i="18"/>
  <c r="N9" i="18"/>
  <c r="N10" i="18"/>
  <c r="N11" i="18"/>
  <c r="N12" i="18"/>
  <c r="N6" i="18"/>
  <c r="M11" i="18"/>
  <c r="M9" i="18"/>
  <c r="M7" i="18"/>
  <c r="M6" i="18"/>
  <c r="L8" i="18" s="1"/>
  <c r="M8" i="18" s="1"/>
  <c r="Q8" i="44"/>
  <c r="Q9" i="44"/>
  <c r="Q11" i="44"/>
  <c r="Q13" i="44"/>
  <c r="Q15" i="44"/>
  <c r="Q17" i="44"/>
  <c r="Q7" i="44"/>
  <c r="N7" i="44"/>
  <c r="Q11" i="18" l="1"/>
  <c r="Q9" i="18"/>
  <c r="L10" i="18"/>
  <c r="M10" i="18" s="1"/>
  <c r="U9" i="44"/>
  <c r="N8" i="44"/>
  <c r="N11" i="44"/>
  <c r="N15" i="44"/>
  <c r="U17" i="44"/>
  <c r="W17" i="44" s="1"/>
  <c r="U13" i="44"/>
  <c r="W13" i="44" s="1"/>
  <c r="G33" i="12"/>
  <c r="F33" i="12" s="1"/>
  <c r="G9" i="18"/>
  <c r="G6" i="18"/>
  <c r="F8" i="18" s="1"/>
  <c r="G8" i="18" s="1"/>
  <c r="G7" i="18"/>
  <c r="J9" i="18"/>
  <c r="J6" i="18"/>
  <c r="J7" i="18"/>
  <c r="P11" i="18"/>
  <c r="P9" i="18"/>
  <c r="P6" i="18"/>
  <c r="P7" i="18"/>
  <c r="G11" i="18"/>
  <c r="J11" i="18"/>
  <c r="N9" i="44"/>
  <c r="N13" i="44"/>
  <c r="N17" i="44"/>
  <c r="E40" i="12"/>
  <c r="G40" i="12"/>
  <c r="G100" i="12"/>
  <c r="F100" i="12"/>
  <c r="G47" i="12"/>
  <c r="N40" i="12"/>
  <c r="N47" i="12"/>
  <c r="N100" i="12"/>
  <c r="G103" i="12"/>
  <c r="F103" i="12" s="1"/>
  <c r="G89" i="12"/>
  <c r="F89" i="12" s="1"/>
  <c r="N89" i="12"/>
  <c r="N103" i="12"/>
  <c r="E33" i="12"/>
  <c r="N33" i="12"/>
  <c r="G101" i="12"/>
  <c r="F101" i="12" s="1"/>
  <c r="N101" i="12"/>
  <c r="G49" i="12"/>
  <c r="G48" i="12"/>
  <c r="E41" i="12"/>
  <c r="G41" i="12"/>
  <c r="F41" i="12" s="1"/>
  <c r="N41" i="12"/>
  <c r="N49" i="12"/>
  <c r="N48" i="12"/>
  <c r="G99" i="12"/>
  <c r="F99" i="12"/>
  <c r="N99" i="12"/>
  <c r="K103" i="12"/>
  <c r="J103" i="12" s="1"/>
  <c r="I103" i="12"/>
  <c r="H103" i="12" s="1"/>
  <c r="E42" i="12"/>
  <c r="U7" i="44" s="1"/>
  <c r="G42" i="12"/>
  <c r="N42" i="12"/>
  <c r="R7" i="44" s="1"/>
  <c r="K99" i="12"/>
  <c r="J99" i="12" s="1"/>
  <c r="I99" i="12"/>
  <c r="H99" i="12" s="1"/>
  <c r="N102" i="12"/>
  <c r="I100" i="12"/>
  <c r="H100" i="12" s="1"/>
  <c r="K100" i="12"/>
  <c r="J100" i="12" s="1"/>
  <c r="I101" i="12"/>
  <c r="H101" i="12"/>
  <c r="K101" i="12"/>
  <c r="J101" i="12" s="1"/>
  <c r="G102" i="12"/>
  <c r="F102" i="12"/>
  <c r="I102" i="12"/>
  <c r="H102" i="12" s="1"/>
  <c r="K102" i="12"/>
  <c r="J102" i="12" s="1"/>
  <c r="G96" i="12"/>
  <c r="F96" i="12" s="1"/>
  <c r="N96" i="12"/>
  <c r="G97" i="12"/>
  <c r="F97" i="12" s="1"/>
  <c r="N97" i="12"/>
  <c r="G98" i="12"/>
  <c r="F98" i="12"/>
  <c r="N98" i="12"/>
  <c r="K98" i="12"/>
  <c r="J98" i="12" s="1"/>
  <c r="I98" i="12"/>
  <c r="H98" i="12" s="1"/>
  <c r="G50" i="12"/>
  <c r="F50" i="12" s="1"/>
  <c r="N50" i="12"/>
  <c r="K97" i="12"/>
  <c r="J97" i="12" s="1"/>
  <c r="I97" i="12"/>
  <c r="H97" i="12" s="1"/>
  <c r="I96" i="12"/>
  <c r="H96" i="12" s="1"/>
  <c r="K96" i="12"/>
  <c r="J96" i="12" s="1"/>
  <c r="E93" i="12"/>
  <c r="G93" i="12"/>
  <c r="F93" i="12" s="1"/>
  <c r="I93" i="12"/>
  <c r="H93" i="12" s="1"/>
  <c r="K93" i="12"/>
  <c r="J93" i="12" s="1"/>
  <c r="N93" i="12"/>
  <c r="E94" i="12"/>
  <c r="G94" i="12"/>
  <c r="F94" i="12" s="1"/>
  <c r="I94" i="12"/>
  <c r="H94" i="12" s="1"/>
  <c r="K94" i="12"/>
  <c r="J94" i="12" s="1"/>
  <c r="N94" i="12"/>
  <c r="E95" i="12"/>
  <c r="G95" i="12"/>
  <c r="F95" i="12" s="1"/>
  <c r="I95" i="12"/>
  <c r="H95" i="12" s="1"/>
  <c r="K95" i="12"/>
  <c r="J95" i="12" s="1"/>
  <c r="N95" i="12"/>
  <c r="N92" i="12"/>
  <c r="K92" i="12"/>
  <c r="J92" i="12" s="1"/>
  <c r="I92" i="12"/>
  <c r="H92" i="12" s="1"/>
  <c r="G92" i="12"/>
  <c r="F92" i="12"/>
  <c r="E92" i="12"/>
  <c r="N32" i="12"/>
  <c r="N34" i="12"/>
  <c r="N35" i="12"/>
  <c r="N36" i="12"/>
  <c r="N37" i="12"/>
  <c r="N38" i="12"/>
  <c r="N39" i="12"/>
  <c r="N43" i="12"/>
  <c r="N44" i="12"/>
  <c r="N45" i="12"/>
  <c r="N46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31" i="12"/>
  <c r="G80" i="12"/>
  <c r="F80" i="12" s="1"/>
  <c r="K89" i="12"/>
  <c r="J89" i="12"/>
  <c r="I89" i="12"/>
  <c r="H89" i="12" s="1"/>
  <c r="E56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43" i="12"/>
  <c r="E44" i="12"/>
  <c r="E45" i="12"/>
  <c r="E46" i="12"/>
  <c r="E34" i="12"/>
  <c r="E35" i="12"/>
  <c r="E36" i="12"/>
  <c r="E37" i="12"/>
  <c r="E38" i="12"/>
  <c r="E32" i="12"/>
  <c r="E30" i="12"/>
  <c r="E20" i="12"/>
  <c r="E21" i="12"/>
  <c r="E22" i="12"/>
  <c r="E23" i="12"/>
  <c r="E24" i="12"/>
  <c r="E25" i="12"/>
  <c r="E26" i="12"/>
  <c r="E27" i="12"/>
  <c r="E28" i="12"/>
  <c r="E29" i="12"/>
  <c r="E19" i="12"/>
  <c r="E17" i="12"/>
  <c r="E7" i="12"/>
  <c r="E8" i="12"/>
  <c r="E9" i="12"/>
  <c r="E10" i="12"/>
  <c r="E11" i="12"/>
  <c r="E12" i="12"/>
  <c r="E13" i="12"/>
  <c r="E14" i="12"/>
  <c r="E15" i="12"/>
  <c r="E16" i="12"/>
  <c r="E6" i="12"/>
  <c r="G52" i="12"/>
  <c r="F52" i="12" s="1"/>
  <c r="G51" i="12"/>
  <c r="F51" i="12" s="1"/>
  <c r="K87" i="12"/>
  <c r="J87" i="12" s="1"/>
  <c r="K86" i="12"/>
  <c r="J86" i="12" s="1"/>
  <c r="K85" i="12"/>
  <c r="J85" i="12" s="1"/>
  <c r="K84" i="12"/>
  <c r="J84" i="12" s="1"/>
  <c r="K83" i="12"/>
  <c r="J83" i="12"/>
  <c r="K82" i="12"/>
  <c r="J82" i="12" s="1"/>
  <c r="K81" i="12"/>
  <c r="J81" i="12" s="1"/>
  <c r="K80" i="12"/>
  <c r="J80" i="12" s="1"/>
  <c r="K79" i="12"/>
  <c r="J79" i="12" s="1"/>
  <c r="K78" i="12"/>
  <c r="J78" i="12" s="1"/>
  <c r="K77" i="12"/>
  <c r="J77" i="12" s="1"/>
  <c r="K76" i="12"/>
  <c r="J76" i="12" s="1"/>
  <c r="K75" i="12"/>
  <c r="J75" i="12" s="1"/>
  <c r="K74" i="12"/>
  <c r="J74" i="12"/>
  <c r="K73" i="12"/>
  <c r="J73" i="12" s="1"/>
  <c r="K72" i="12"/>
  <c r="J72" i="12" s="1"/>
  <c r="K71" i="12"/>
  <c r="J71" i="12" s="1"/>
  <c r="K70" i="12"/>
  <c r="J70" i="12"/>
  <c r="K69" i="12"/>
  <c r="J69" i="12" s="1"/>
  <c r="K68" i="12"/>
  <c r="J68" i="12" s="1"/>
  <c r="K67" i="12"/>
  <c r="J67" i="12"/>
  <c r="K66" i="12"/>
  <c r="J66" i="12" s="1"/>
  <c r="K65" i="12"/>
  <c r="J65" i="12"/>
  <c r="K64" i="12"/>
  <c r="J64" i="12" s="1"/>
  <c r="K63" i="12"/>
  <c r="J63" i="12" s="1"/>
  <c r="K62" i="12"/>
  <c r="J62" i="12" s="1"/>
  <c r="K61" i="12"/>
  <c r="J61" i="12" s="1"/>
  <c r="K60" i="12"/>
  <c r="J60" i="12" s="1"/>
  <c r="K59" i="12"/>
  <c r="J59" i="12" s="1"/>
  <c r="K58" i="12"/>
  <c r="J58" i="12"/>
  <c r="K55" i="12"/>
  <c r="J55" i="12" s="1"/>
  <c r="K54" i="12"/>
  <c r="J54" i="12"/>
  <c r="K53" i="12"/>
  <c r="J53" i="12" s="1"/>
  <c r="K52" i="12"/>
  <c r="J52" i="12" s="1"/>
  <c r="K51" i="12"/>
  <c r="J51" i="12" s="1"/>
  <c r="K50" i="12"/>
  <c r="J50" i="12"/>
  <c r="K46" i="12"/>
  <c r="J46" i="12" s="1"/>
  <c r="K45" i="12"/>
  <c r="J45" i="12" s="1"/>
  <c r="K44" i="12"/>
  <c r="J44" i="12"/>
  <c r="K43" i="12"/>
  <c r="J43" i="12" s="1"/>
  <c r="K42" i="12"/>
  <c r="J42" i="12"/>
  <c r="K41" i="12"/>
  <c r="J41" i="12" s="1"/>
  <c r="K40" i="12"/>
  <c r="J40" i="12" s="1"/>
  <c r="K39" i="12"/>
  <c r="J39" i="12" s="1"/>
  <c r="K38" i="12"/>
  <c r="J38" i="12" s="1"/>
  <c r="K37" i="12"/>
  <c r="J37" i="12" s="1"/>
  <c r="K36" i="12"/>
  <c r="J36" i="12" s="1"/>
  <c r="K35" i="12"/>
  <c r="J35" i="12"/>
  <c r="K34" i="12"/>
  <c r="J34" i="12" s="1"/>
  <c r="K32" i="12"/>
  <c r="J32" i="12"/>
  <c r="K31" i="12"/>
  <c r="J31" i="12" s="1"/>
  <c r="I87" i="12"/>
  <c r="H87" i="12" s="1"/>
  <c r="I86" i="12"/>
  <c r="H86" i="12" s="1"/>
  <c r="I85" i="12"/>
  <c r="H85" i="12"/>
  <c r="I84" i="12"/>
  <c r="H84" i="12" s="1"/>
  <c r="I83" i="12"/>
  <c r="H83" i="12" s="1"/>
  <c r="I82" i="12"/>
  <c r="H82" i="12" s="1"/>
  <c r="I81" i="12"/>
  <c r="H81" i="12" s="1"/>
  <c r="I80" i="12"/>
  <c r="H80" i="12"/>
  <c r="I79" i="12"/>
  <c r="H79" i="12" s="1"/>
  <c r="I78" i="12"/>
  <c r="H78" i="12" s="1"/>
  <c r="I77" i="12"/>
  <c r="H77" i="12" s="1"/>
  <c r="I76" i="12"/>
  <c r="H76" i="12" s="1"/>
  <c r="I75" i="12"/>
  <c r="H75" i="12" s="1"/>
  <c r="I74" i="12"/>
  <c r="H74" i="12" s="1"/>
  <c r="I73" i="12"/>
  <c r="H73" i="12" s="1"/>
  <c r="I72" i="12"/>
  <c r="H72" i="12" s="1"/>
  <c r="I71" i="12"/>
  <c r="H71" i="12"/>
  <c r="I70" i="12"/>
  <c r="H70" i="12" s="1"/>
  <c r="I69" i="12"/>
  <c r="H69" i="12" s="1"/>
  <c r="I68" i="12"/>
  <c r="H68" i="12" s="1"/>
  <c r="I67" i="12"/>
  <c r="H67" i="12"/>
  <c r="I66" i="12"/>
  <c r="H66" i="12" s="1"/>
  <c r="I65" i="12"/>
  <c r="H65" i="12" s="1"/>
  <c r="I64" i="12"/>
  <c r="H64" i="12" s="1"/>
  <c r="I63" i="12"/>
  <c r="H63" i="12" s="1"/>
  <c r="I62" i="12"/>
  <c r="H62" i="12"/>
  <c r="I61" i="12"/>
  <c r="H61" i="12" s="1"/>
  <c r="I60" i="12"/>
  <c r="H60" i="12" s="1"/>
  <c r="I59" i="12"/>
  <c r="H59" i="12" s="1"/>
  <c r="I58" i="12"/>
  <c r="H58" i="12" s="1"/>
  <c r="I57" i="12"/>
  <c r="H57" i="12" s="1"/>
  <c r="I56" i="12"/>
  <c r="H56" i="12" s="1"/>
  <c r="I55" i="12"/>
  <c r="H55" i="12" s="1"/>
  <c r="I54" i="12"/>
  <c r="H54" i="12" s="1"/>
  <c r="I53" i="12"/>
  <c r="H53" i="12"/>
  <c r="I52" i="12"/>
  <c r="H52" i="12" s="1"/>
  <c r="I51" i="12"/>
  <c r="H51" i="12" s="1"/>
  <c r="I50" i="12"/>
  <c r="H50" i="12" s="1"/>
  <c r="I49" i="12"/>
  <c r="H49" i="12"/>
  <c r="I48" i="12"/>
  <c r="H48" i="12" s="1"/>
  <c r="I47" i="12"/>
  <c r="H47" i="12" s="1"/>
  <c r="I46" i="12"/>
  <c r="H46" i="12"/>
  <c r="I45" i="12"/>
  <c r="H45" i="12" s="1"/>
  <c r="I44" i="12"/>
  <c r="H44" i="12"/>
  <c r="I43" i="12"/>
  <c r="H43" i="12" s="1"/>
  <c r="I42" i="12"/>
  <c r="H42" i="12" s="1"/>
  <c r="I41" i="12"/>
  <c r="H41" i="12" s="1"/>
  <c r="I40" i="12"/>
  <c r="H40" i="12" s="1"/>
  <c r="I39" i="12"/>
  <c r="H39" i="12" s="1"/>
  <c r="I38" i="12"/>
  <c r="H38" i="12" s="1"/>
  <c r="I37" i="12"/>
  <c r="H37" i="12"/>
  <c r="I36" i="12"/>
  <c r="H36" i="12" s="1"/>
  <c r="I35" i="12"/>
  <c r="H35" i="12"/>
  <c r="I34" i="12"/>
  <c r="H34" i="12" s="1"/>
  <c r="I33" i="12"/>
  <c r="H33" i="12" s="1"/>
  <c r="I32" i="12"/>
  <c r="H32" i="12" s="1"/>
  <c r="I31" i="12"/>
  <c r="H31" i="12"/>
  <c r="G87" i="12"/>
  <c r="F87" i="12" s="1"/>
  <c r="G86" i="12"/>
  <c r="F86" i="12" s="1"/>
  <c r="G85" i="12"/>
  <c r="F85" i="12"/>
  <c r="G84" i="12"/>
  <c r="F84" i="12" s="1"/>
  <c r="G83" i="12"/>
  <c r="F83" i="12"/>
  <c r="G82" i="12"/>
  <c r="F82" i="12" s="1"/>
  <c r="G81" i="12"/>
  <c r="F81" i="12" s="1"/>
  <c r="G79" i="12"/>
  <c r="F79" i="12" s="1"/>
  <c r="G78" i="12"/>
  <c r="F78" i="12" s="1"/>
  <c r="G77" i="12"/>
  <c r="F77" i="12" s="1"/>
  <c r="G76" i="12"/>
  <c r="F76" i="12" s="1"/>
  <c r="G75" i="12"/>
  <c r="F75" i="12"/>
  <c r="G74" i="12"/>
  <c r="F74" i="12" s="1"/>
  <c r="G73" i="12"/>
  <c r="F73" i="12"/>
  <c r="G72" i="12"/>
  <c r="F72" i="12" s="1"/>
  <c r="G71" i="12"/>
  <c r="F71" i="12" s="1"/>
  <c r="G70" i="12"/>
  <c r="F70" i="12" s="1"/>
  <c r="G69" i="12"/>
  <c r="F69" i="12"/>
  <c r="G68" i="12"/>
  <c r="F68" i="12" s="1"/>
  <c r="G67" i="12"/>
  <c r="F67" i="12" s="1"/>
  <c r="G66" i="12"/>
  <c r="F66" i="12"/>
  <c r="G65" i="12"/>
  <c r="F65" i="12" s="1"/>
  <c r="G64" i="12"/>
  <c r="F64" i="12"/>
  <c r="G63" i="12"/>
  <c r="F63" i="12" s="1"/>
  <c r="G62" i="12"/>
  <c r="F62" i="12" s="1"/>
  <c r="G61" i="12"/>
  <c r="F61" i="12" s="1"/>
  <c r="G60" i="12"/>
  <c r="F60" i="12" s="1"/>
  <c r="G59" i="12"/>
  <c r="F59" i="12" s="1"/>
  <c r="G58" i="12"/>
  <c r="F58" i="12" s="1"/>
  <c r="G57" i="12"/>
  <c r="F57" i="12"/>
  <c r="G56" i="12"/>
  <c r="F56" i="12" s="1"/>
  <c r="G55" i="12"/>
  <c r="F55" i="12"/>
  <c r="G54" i="12"/>
  <c r="F54" i="12" s="1"/>
  <c r="G53" i="12"/>
  <c r="F53" i="12" s="1"/>
  <c r="G46" i="12"/>
  <c r="F46" i="12" s="1"/>
  <c r="G45" i="12"/>
  <c r="F45" i="12" s="1"/>
  <c r="G44" i="12"/>
  <c r="F44" i="12" s="1"/>
  <c r="G43" i="12"/>
  <c r="F43" i="12" s="1"/>
  <c r="G39" i="12"/>
  <c r="F39" i="12" s="1"/>
  <c r="G38" i="12"/>
  <c r="F38" i="12"/>
  <c r="G37" i="12"/>
  <c r="F37" i="12" s="1"/>
  <c r="G36" i="12"/>
  <c r="F36" i="12" s="1"/>
  <c r="G35" i="12"/>
  <c r="F35" i="12" s="1"/>
  <c r="G34" i="12"/>
  <c r="F34" i="12" s="1"/>
  <c r="G32" i="12"/>
  <c r="F32" i="12" s="1"/>
  <c r="G31" i="12"/>
  <c r="F31" i="12" s="1"/>
  <c r="T17" i="44"/>
  <c r="R15" i="44"/>
  <c r="R11" i="44"/>
  <c r="R8" i="44"/>
  <c r="T13" i="44"/>
  <c r="R9" i="44"/>
  <c r="U11" i="44"/>
  <c r="U8" i="44"/>
  <c r="U15" i="44"/>
  <c r="P11" i="44" l="1"/>
  <c r="P8" i="44"/>
  <c r="P15" i="44"/>
  <c r="F42" i="12"/>
  <c r="S7" i="44" s="1"/>
  <c r="T7" i="44" s="1"/>
  <c r="P7" i="44"/>
  <c r="F48" i="12"/>
  <c r="S9" i="44" s="1"/>
  <c r="W9" i="44" s="1"/>
  <c r="P9" i="44"/>
  <c r="F49" i="12"/>
  <c r="P17" i="44"/>
  <c r="X17" i="44" s="1"/>
  <c r="F47" i="12"/>
  <c r="P13" i="44"/>
  <c r="X13" i="44" s="1"/>
  <c r="M12" i="18"/>
  <c r="J17" i="44"/>
  <c r="I8" i="18"/>
  <c r="J8" i="18" s="1"/>
  <c r="I10" i="18" s="1"/>
  <c r="J10" i="18" s="1"/>
  <c r="J12" i="18" s="1"/>
  <c r="F10" i="18"/>
  <c r="G10" i="18" s="1"/>
  <c r="O8" i="18"/>
  <c r="P8" i="18" s="1"/>
  <c r="J13" i="44"/>
  <c r="F40" i="12"/>
  <c r="T9" i="44" l="1"/>
  <c r="W7" i="44"/>
  <c r="J7" i="44" s="1"/>
  <c r="K7" i="44" s="1"/>
  <c r="L7" i="44" s="1"/>
  <c r="M7" i="44" s="1"/>
  <c r="Z7" i="44" s="1"/>
  <c r="O10" i="18"/>
  <c r="P10" i="18" s="1"/>
  <c r="X9" i="44"/>
  <c r="J9" i="44"/>
  <c r="S8" i="44"/>
  <c r="S15" i="44"/>
  <c r="S11" i="44"/>
  <c r="G12" i="18"/>
  <c r="X7" i="44" l="1"/>
  <c r="AA7" i="44" s="1"/>
  <c r="O12" i="18"/>
  <c r="P12" i="18" s="1"/>
  <c r="Q12" i="18" s="1"/>
  <c r="Q10" i="18"/>
  <c r="G13" i="44" s="1"/>
  <c r="W15" i="44"/>
  <c r="T15" i="44"/>
  <c r="T11" i="44"/>
  <c r="W11" i="44"/>
  <c r="T8" i="44"/>
  <c r="W8" i="44"/>
  <c r="J11" i="44" l="1"/>
  <c r="K11" i="44" s="1"/>
  <c r="X11" i="44"/>
  <c r="J8" i="44"/>
  <c r="K8" i="44" s="1"/>
  <c r="L8" i="44" s="1"/>
  <c r="M8" i="44" s="1"/>
  <c r="Z8" i="44" s="1"/>
  <c r="X8" i="44"/>
  <c r="J15" i="44"/>
  <c r="K15" i="44" s="1"/>
  <c r="L15" i="44" s="1"/>
  <c r="M15" i="44" s="1"/>
  <c r="Z15" i="44" s="1"/>
  <c r="X15" i="44"/>
  <c r="AA15" i="44" l="1"/>
  <c r="AA8" i="44"/>
  <c r="L9" i="44"/>
  <c r="M9" i="44" s="1"/>
  <c r="Z9" i="44" s="1"/>
  <c r="AA9" i="44" s="1"/>
  <c r="L11" i="44"/>
  <c r="M11" i="44" s="1"/>
  <c r="Z11" i="44" s="1"/>
  <c r="AA11" i="44" s="1"/>
  <c r="K13" i="44"/>
  <c r="K17" i="44" l="1"/>
  <c r="L17" i="44" s="1"/>
  <c r="M17" i="44" s="1"/>
  <c r="Z17" i="44" s="1"/>
  <c r="AA17" i="44" s="1"/>
  <c r="L13" i="44"/>
  <c r="M13" i="44" s="1"/>
  <c r="Z13" i="44" s="1"/>
  <c r="AA13" i="44" s="1"/>
</calcChain>
</file>

<file path=xl/comments1.xml><?xml version="1.0" encoding="utf-8"?>
<comments xmlns="http://schemas.openxmlformats.org/spreadsheetml/2006/main">
  <authors>
    <author>test</author>
  </authors>
  <commentList>
    <comment ref="K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大規模な屋根が計画されるときは考慮する
</t>
        </r>
      </text>
    </comment>
  </commentList>
</comments>
</file>

<file path=xl/comments2.xml><?xml version="1.0" encoding="utf-8"?>
<comments xmlns="http://schemas.openxmlformats.org/spreadsheetml/2006/main">
  <authors>
    <author>test</author>
    <author>都市計画係</author>
  </authors>
  <commentList>
    <comment ref="H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流域に接する水路延長</t>
        </r>
      </text>
    </comment>
    <comment ref="I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人口密度大（DID区域）：5分
人口密度小：10分</t>
        </r>
      </text>
    </comment>
    <comment ref="N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必要側溝断面を抽出
場所によって深さは変化する</t>
        </r>
      </text>
    </comment>
    <comment ref="AB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排水施設データの必要構造物番号を入力する。</t>
        </r>
      </text>
    </comment>
    <comment ref="F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流入する集水面積の合計</t>
        </r>
      </text>
    </comment>
    <comment ref="K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最遠点側の流達時間である。</t>
        </r>
      </text>
    </comment>
    <comment ref="K1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最遠点側の流達時間である。</t>
        </r>
      </text>
    </comment>
    <comment ref="K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最遠点側の流達時間である。</t>
        </r>
      </text>
    </comment>
  </commentList>
</comments>
</file>

<file path=xl/sharedStrings.xml><?xml version="1.0" encoding="utf-8"?>
<sst xmlns="http://schemas.openxmlformats.org/spreadsheetml/2006/main" count="408" uniqueCount="281">
  <si>
    <t>落蓋型側溝240A</t>
    <rPh sb="0" eb="1">
      <t>オ</t>
    </rPh>
    <rPh sb="1" eb="2">
      <t>ブタ</t>
    </rPh>
    <rPh sb="2" eb="3">
      <t>ガタ</t>
    </rPh>
    <rPh sb="3" eb="5">
      <t>ソッコウ</t>
    </rPh>
    <phoneticPr fontId="2"/>
  </si>
  <si>
    <t>粗度係数</t>
    <rPh sb="0" eb="1">
      <t>ソ</t>
    </rPh>
    <rPh sb="1" eb="2">
      <t>ド</t>
    </rPh>
    <rPh sb="2" eb="4">
      <t>ケイスウ</t>
    </rPh>
    <phoneticPr fontId="2"/>
  </si>
  <si>
    <t>番号</t>
    <rPh sb="0" eb="2">
      <t>バンゴウ</t>
    </rPh>
    <phoneticPr fontId="2"/>
  </si>
  <si>
    <t>径　深</t>
  </si>
  <si>
    <t>断面積</t>
  </si>
  <si>
    <t>流出係数</t>
    <rPh sb="0" eb="2">
      <t>リュウシュツ</t>
    </rPh>
    <rPh sb="2" eb="4">
      <t>ケイスウ</t>
    </rPh>
    <phoneticPr fontId="2"/>
  </si>
  <si>
    <t>降雨強度</t>
    <rPh sb="0" eb="2">
      <t>コウウ</t>
    </rPh>
    <rPh sb="2" eb="4">
      <t>キョウド</t>
    </rPh>
    <phoneticPr fontId="2"/>
  </si>
  <si>
    <t>（8割水深）</t>
    <rPh sb="2" eb="3">
      <t>ワリ</t>
    </rPh>
    <rPh sb="3" eb="5">
      <t>スイシン</t>
    </rPh>
    <phoneticPr fontId="2"/>
  </si>
  <si>
    <t>地表面の工種別基礎流出係数</t>
    <rPh sb="0" eb="2">
      <t>チヒョウ</t>
    </rPh>
    <rPh sb="2" eb="3">
      <t>メン</t>
    </rPh>
    <rPh sb="4" eb="5">
      <t>コウ</t>
    </rPh>
    <rPh sb="5" eb="7">
      <t>シュベツ</t>
    </rPh>
    <rPh sb="7" eb="9">
      <t>キソ</t>
    </rPh>
    <rPh sb="9" eb="11">
      <t>リュウシュツ</t>
    </rPh>
    <rPh sb="11" eb="13">
      <t>ケイスウ</t>
    </rPh>
    <phoneticPr fontId="4"/>
  </si>
  <si>
    <t>地　表　面　の　種　類</t>
    <rPh sb="0" eb="1">
      <t>チ</t>
    </rPh>
    <rPh sb="2" eb="3">
      <t>ヒョウ</t>
    </rPh>
    <rPh sb="4" eb="5">
      <t>メン</t>
    </rPh>
    <rPh sb="8" eb="9">
      <t>タネ</t>
    </rPh>
    <rPh sb="10" eb="11">
      <t>タグイ</t>
    </rPh>
    <phoneticPr fontId="4"/>
  </si>
  <si>
    <t>流　出　係　数</t>
    <rPh sb="0" eb="1">
      <t>リュウ</t>
    </rPh>
    <rPh sb="2" eb="3">
      <t>デ</t>
    </rPh>
    <rPh sb="4" eb="5">
      <t>カカリ</t>
    </rPh>
    <rPh sb="6" eb="7">
      <t>カズ</t>
    </rPh>
    <phoneticPr fontId="4"/>
  </si>
  <si>
    <t>　　路　　面</t>
    <rPh sb="2" eb="3">
      <t>ミチ</t>
    </rPh>
    <rPh sb="5" eb="6">
      <t>メン</t>
    </rPh>
    <phoneticPr fontId="4"/>
  </si>
  <si>
    <t>　　舗　　　装</t>
    <rPh sb="2" eb="3">
      <t>ミセ</t>
    </rPh>
    <rPh sb="6" eb="7">
      <t>ソウ</t>
    </rPh>
    <phoneticPr fontId="4"/>
  </si>
  <si>
    <t>0.70 ～ 0.95</t>
    <phoneticPr fontId="4"/>
  </si>
  <si>
    <t>　　砂　利　道</t>
    <rPh sb="2" eb="3">
      <t>スナ</t>
    </rPh>
    <rPh sb="4" eb="5">
      <t>リ</t>
    </rPh>
    <rPh sb="6" eb="7">
      <t>ミチ</t>
    </rPh>
    <phoneticPr fontId="4"/>
  </si>
  <si>
    <t>0.30 ～ 0.70</t>
    <phoneticPr fontId="4"/>
  </si>
  <si>
    <t>　　路肩，のり面など</t>
    <rPh sb="2" eb="4">
      <t>ロカタ</t>
    </rPh>
    <rPh sb="7" eb="8">
      <t>メン</t>
    </rPh>
    <phoneticPr fontId="4"/>
  </si>
  <si>
    <t>　　細　粒　土</t>
    <rPh sb="2" eb="3">
      <t>コマ</t>
    </rPh>
    <rPh sb="4" eb="5">
      <t>ツブ</t>
    </rPh>
    <rPh sb="6" eb="7">
      <t>ツチ</t>
    </rPh>
    <phoneticPr fontId="4"/>
  </si>
  <si>
    <t>0.40 ～ 0.65</t>
    <phoneticPr fontId="4"/>
  </si>
  <si>
    <t>　　粗　粒　土</t>
    <rPh sb="2" eb="3">
      <t>ソ</t>
    </rPh>
    <rPh sb="4" eb="5">
      <t>ツブ</t>
    </rPh>
    <rPh sb="6" eb="7">
      <t>ツチ</t>
    </rPh>
    <phoneticPr fontId="4"/>
  </si>
  <si>
    <t>0.10 ～ 0.30</t>
    <phoneticPr fontId="4"/>
  </si>
  <si>
    <t>　　硬　　　岩</t>
    <rPh sb="2" eb="3">
      <t>コウ</t>
    </rPh>
    <rPh sb="6" eb="7">
      <t>イワ</t>
    </rPh>
    <phoneticPr fontId="4"/>
  </si>
  <si>
    <t>0.70 ～ 0.85</t>
    <phoneticPr fontId="4"/>
  </si>
  <si>
    <t>　　軟　　　岩</t>
    <rPh sb="2" eb="3">
      <t>ナン</t>
    </rPh>
    <rPh sb="6" eb="7">
      <t>イワ</t>
    </rPh>
    <phoneticPr fontId="4"/>
  </si>
  <si>
    <t>0.50 ～ 0.75</t>
    <phoneticPr fontId="4"/>
  </si>
  <si>
    <t>　　砂質土の芝生</t>
    <rPh sb="2" eb="3">
      <t>スナ</t>
    </rPh>
    <rPh sb="3" eb="4">
      <t>シツ</t>
    </rPh>
    <rPh sb="4" eb="5">
      <t>ツチ</t>
    </rPh>
    <rPh sb="6" eb="8">
      <t>シバフ</t>
    </rPh>
    <phoneticPr fontId="4"/>
  </si>
  <si>
    <t>　　勾配　0 ～ 2％</t>
    <rPh sb="2" eb="4">
      <t>コウバイ</t>
    </rPh>
    <phoneticPr fontId="4"/>
  </si>
  <si>
    <t>0.05 ～ 0.10</t>
    <phoneticPr fontId="4"/>
  </si>
  <si>
    <t>　　勾配　2 ～ 7％</t>
    <rPh sb="2" eb="4">
      <t>コウバイ</t>
    </rPh>
    <phoneticPr fontId="4"/>
  </si>
  <si>
    <t>0.10 ～ 0.15</t>
    <phoneticPr fontId="4"/>
  </si>
  <si>
    <t>　　勾配　7％以上</t>
    <rPh sb="2" eb="4">
      <t>コウバイ</t>
    </rPh>
    <rPh sb="7" eb="9">
      <t>イジョウ</t>
    </rPh>
    <phoneticPr fontId="4"/>
  </si>
  <si>
    <t>0.15 ～ 0.20</t>
    <phoneticPr fontId="4"/>
  </si>
  <si>
    <t>　　粘質土の芝生</t>
    <rPh sb="2" eb="3">
      <t>ネン</t>
    </rPh>
    <rPh sb="3" eb="4">
      <t>シツ</t>
    </rPh>
    <rPh sb="4" eb="5">
      <t>ツチ</t>
    </rPh>
    <rPh sb="6" eb="8">
      <t>シバフ</t>
    </rPh>
    <phoneticPr fontId="4"/>
  </si>
  <si>
    <t>0.13 ～ 0.17</t>
    <phoneticPr fontId="4"/>
  </si>
  <si>
    <t>0.18 ～ 0.22</t>
    <phoneticPr fontId="4"/>
  </si>
  <si>
    <t>0.25 ～ 0.35</t>
    <phoneticPr fontId="4"/>
  </si>
  <si>
    <t>　　屋　　根</t>
    <rPh sb="2" eb="3">
      <t>ヤ</t>
    </rPh>
    <rPh sb="5" eb="6">
      <t>ネ</t>
    </rPh>
    <phoneticPr fontId="4"/>
  </si>
  <si>
    <t>0.75 ～ 0.95</t>
    <phoneticPr fontId="4"/>
  </si>
  <si>
    <t>　　間　　地</t>
    <rPh sb="2" eb="3">
      <t>アイダ</t>
    </rPh>
    <rPh sb="5" eb="6">
      <t>チ</t>
    </rPh>
    <phoneticPr fontId="4"/>
  </si>
  <si>
    <t>0.20 ～ 0.40</t>
    <phoneticPr fontId="4"/>
  </si>
  <si>
    <t>　　芝，樹木の多い公園</t>
    <rPh sb="2" eb="3">
      <t>シバ</t>
    </rPh>
    <rPh sb="4" eb="6">
      <t>ジュモク</t>
    </rPh>
    <rPh sb="7" eb="8">
      <t>オオ</t>
    </rPh>
    <rPh sb="9" eb="11">
      <t>コウエン</t>
    </rPh>
    <phoneticPr fontId="4"/>
  </si>
  <si>
    <t>0.10 ～ 0.25</t>
    <phoneticPr fontId="4"/>
  </si>
  <si>
    <t>　　勾配の緩い山地</t>
    <rPh sb="2" eb="4">
      <t>コウバイ</t>
    </rPh>
    <rPh sb="5" eb="6">
      <t>ユル</t>
    </rPh>
    <rPh sb="7" eb="9">
      <t>サンチ</t>
    </rPh>
    <phoneticPr fontId="4"/>
  </si>
  <si>
    <t>0.20 ～ 0.40</t>
    <phoneticPr fontId="4"/>
  </si>
  <si>
    <t>　　勾配の急な山地</t>
    <rPh sb="2" eb="4">
      <t>コウバイ</t>
    </rPh>
    <rPh sb="5" eb="6">
      <t>キュウ</t>
    </rPh>
    <rPh sb="7" eb="9">
      <t>サンチ</t>
    </rPh>
    <phoneticPr fontId="4"/>
  </si>
  <si>
    <t>0.40 ～ 0.60</t>
    <phoneticPr fontId="4"/>
  </si>
  <si>
    <t>　　田，水　面</t>
    <rPh sb="2" eb="3">
      <t>タ</t>
    </rPh>
    <rPh sb="4" eb="5">
      <t>ミズ</t>
    </rPh>
    <rPh sb="6" eb="7">
      <t>メン</t>
    </rPh>
    <phoneticPr fontId="4"/>
  </si>
  <si>
    <t>0.70 ～ 0.80</t>
    <phoneticPr fontId="4"/>
  </si>
  <si>
    <t>　　畑</t>
    <rPh sb="2" eb="3">
      <t>ハタケ</t>
    </rPh>
    <phoneticPr fontId="4"/>
  </si>
  <si>
    <t>用途地域別平均流出係数</t>
    <rPh sb="0" eb="2">
      <t>ヨウト</t>
    </rPh>
    <rPh sb="2" eb="4">
      <t>チイキ</t>
    </rPh>
    <rPh sb="4" eb="5">
      <t>ベツ</t>
    </rPh>
    <rPh sb="5" eb="7">
      <t>ヘイキン</t>
    </rPh>
    <rPh sb="7" eb="9">
      <t>リュウシュツ</t>
    </rPh>
    <rPh sb="9" eb="11">
      <t>ケイスウ</t>
    </rPh>
    <phoneticPr fontId="4"/>
  </si>
  <si>
    <t>用 途 地 域 の 種 類</t>
    <rPh sb="0" eb="1">
      <t>ヨウ</t>
    </rPh>
    <rPh sb="2" eb="3">
      <t>ト</t>
    </rPh>
    <rPh sb="4" eb="5">
      <t>チ</t>
    </rPh>
    <rPh sb="6" eb="7">
      <t>イキ</t>
    </rPh>
    <rPh sb="10" eb="11">
      <t>タネ</t>
    </rPh>
    <rPh sb="12" eb="13">
      <t>タグイ</t>
    </rPh>
    <phoneticPr fontId="4"/>
  </si>
  <si>
    <t xml:space="preserve"> 　 　商業地域</t>
    <rPh sb="4" eb="6">
      <t>ショウギョウ</t>
    </rPh>
    <rPh sb="6" eb="8">
      <t>チイキ</t>
    </rPh>
    <phoneticPr fontId="4"/>
  </si>
  <si>
    <t>　下　　町</t>
    <rPh sb="1" eb="2">
      <t>シタ</t>
    </rPh>
    <rPh sb="4" eb="5">
      <t>マチ</t>
    </rPh>
    <phoneticPr fontId="4"/>
  </si>
  <si>
    <t>　下町の近隣区域</t>
    <rPh sb="1" eb="3">
      <t>シタマチ</t>
    </rPh>
    <rPh sb="4" eb="6">
      <t>キンリン</t>
    </rPh>
    <rPh sb="6" eb="8">
      <t>クイキ</t>
    </rPh>
    <phoneticPr fontId="4"/>
  </si>
  <si>
    <t>0.50 ～ 0.70</t>
    <phoneticPr fontId="4"/>
  </si>
  <si>
    <t>　  　工業地域</t>
    <rPh sb="4" eb="6">
      <t>コウギョウ</t>
    </rPh>
    <rPh sb="6" eb="8">
      <t>チイキ</t>
    </rPh>
    <phoneticPr fontId="4"/>
  </si>
  <si>
    <r>
      <t>　</t>
    </r>
    <r>
      <rPr>
        <sz val="9"/>
        <rFont val="ＭＳ 明朝"/>
        <family val="1"/>
        <charset val="128"/>
      </rPr>
      <t>あまり密集していない地域</t>
    </r>
    <rPh sb="4" eb="6">
      <t>ミッシュウ</t>
    </rPh>
    <rPh sb="11" eb="13">
      <t>チイキ</t>
    </rPh>
    <phoneticPr fontId="4"/>
  </si>
  <si>
    <t>0.50 ～ 0.80</t>
    <phoneticPr fontId="4"/>
  </si>
  <si>
    <t>　密集している地域</t>
    <rPh sb="1" eb="3">
      <t>ミッシュウ</t>
    </rPh>
    <rPh sb="7" eb="9">
      <t>チイキ</t>
    </rPh>
    <phoneticPr fontId="4"/>
  </si>
  <si>
    <t>0.60 ～ 0.90</t>
    <phoneticPr fontId="4"/>
  </si>
  <si>
    <t>　  　住宅地域</t>
    <rPh sb="4" eb="6">
      <t>ジュウタク</t>
    </rPh>
    <rPh sb="6" eb="8">
      <t>チイキ</t>
    </rPh>
    <phoneticPr fontId="4"/>
  </si>
  <si>
    <t>　間地の少ない住宅区域</t>
    <rPh sb="1" eb="2">
      <t>アイダ</t>
    </rPh>
    <rPh sb="2" eb="3">
      <t>チ</t>
    </rPh>
    <rPh sb="4" eb="5">
      <t>スク</t>
    </rPh>
    <rPh sb="7" eb="9">
      <t>ジュウタク</t>
    </rPh>
    <rPh sb="9" eb="11">
      <t>クイキ</t>
    </rPh>
    <phoneticPr fontId="4"/>
  </si>
  <si>
    <t>0.65 ～ 0.80</t>
    <phoneticPr fontId="4"/>
  </si>
  <si>
    <t>　アパート区域</t>
    <rPh sb="5" eb="7">
      <t>クイキ</t>
    </rPh>
    <phoneticPr fontId="4"/>
  </si>
  <si>
    <t>0.50 ～ 0.70</t>
    <phoneticPr fontId="4"/>
  </si>
  <si>
    <r>
      <t>　</t>
    </r>
    <r>
      <rPr>
        <sz val="10"/>
        <rFont val="ＭＳ 明朝"/>
        <family val="1"/>
        <charset val="128"/>
      </rPr>
      <t>間地庭園の多い住宅区域</t>
    </r>
    <rPh sb="1" eb="2">
      <t>アイダ</t>
    </rPh>
    <rPh sb="2" eb="3">
      <t>チ</t>
    </rPh>
    <rPh sb="3" eb="5">
      <t>テイエン</t>
    </rPh>
    <rPh sb="6" eb="7">
      <t>オオ</t>
    </rPh>
    <rPh sb="8" eb="10">
      <t>ジュウタク</t>
    </rPh>
    <rPh sb="10" eb="12">
      <t>クイキ</t>
    </rPh>
    <phoneticPr fontId="4"/>
  </si>
  <si>
    <t>0.30 ～ 0.50</t>
    <phoneticPr fontId="4"/>
  </si>
  <si>
    <t>　  　緑　　地</t>
    <rPh sb="4" eb="5">
      <t>ミドリ</t>
    </rPh>
    <rPh sb="7" eb="8">
      <t>チ</t>
    </rPh>
    <phoneticPr fontId="4"/>
  </si>
  <si>
    <t>　公園，墓地</t>
    <rPh sb="1" eb="3">
      <t>コウエン</t>
    </rPh>
    <rPh sb="4" eb="6">
      <t>ボチ</t>
    </rPh>
    <phoneticPr fontId="4"/>
  </si>
  <si>
    <t>0.10 ～ 0.25</t>
    <phoneticPr fontId="4"/>
  </si>
  <si>
    <t>　競　技　場</t>
    <rPh sb="1" eb="2">
      <t>セリ</t>
    </rPh>
    <rPh sb="3" eb="4">
      <t>ワザ</t>
    </rPh>
    <rPh sb="5" eb="6">
      <t>バ</t>
    </rPh>
    <phoneticPr fontId="4"/>
  </si>
  <si>
    <t>　  　そ の 他</t>
    <rPh sb="8" eb="9">
      <t>タ</t>
    </rPh>
    <phoneticPr fontId="4"/>
  </si>
  <si>
    <t>　鉄道操車場</t>
    <rPh sb="1" eb="3">
      <t>テツドウ</t>
    </rPh>
    <rPh sb="3" eb="4">
      <t>アヤツ</t>
    </rPh>
    <rPh sb="4" eb="5">
      <t>クルマ</t>
    </rPh>
    <rPh sb="5" eb="6">
      <t>ジョウ</t>
    </rPh>
    <phoneticPr fontId="4"/>
  </si>
  <si>
    <t>0.20 ～ 0.40</t>
    <phoneticPr fontId="4"/>
  </si>
  <si>
    <t>　田畑，林など</t>
    <rPh sb="1" eb="3">
      <t>タハタ</t>
    </rPh>
    <rPh sb="4" eb="5">
      <t>ハヤシ</t>
    </rPh>
    <phoneticPr fontId="4"/>
  </si>
  <si>
    <t>0.10 ～ 0.30</t>
    <phoneticPr fontId="4"/>
  </si>
  <si>
    <t>流 出 係 数</t>
    <rPh sb="0" eb="1">
      <t>リュウ</t>
    </rPh>
    <rPh sb="2" eb="3">
      <t>デ</t>
    </rPh>
    <rPh sb="4" eb="5">
      <t>カカリ</t>
    </rPh>
    <rPh sb="6" eb="7">
      <t>カズ</t>
    </rPh>
    <phoneticPr fontId="4"/>
  </si>
  <si>
    <t>　　路面および法面</t>
    <rPh sb="2" eb="4">
      <t>ロメン</t>
    </rPh>
    <rPh sb="7" eb="8">
      <t>ノリ</t>
    </rPh>
    <rPh sb="8" eb="9">
      <t>メン</t>
    </rPh>
    <phoneticPr fontId="4"/>
  </si>
  <si>
    <t>0.70 ～ 1.00</t>
    <phoneticPr fontId="4"/>
  </si>
  <si>
    <t>　　急峻の山地</t>
    <rPh sb="2" eb="4">
      <t>キュウシュン</t>
    </rPh>
    <rPh sb="5" eb="7">
      <t>サンチ</t>
    </rPh>
    <phoneticPr fontId="4"/>
  </si>
  <si>
    <t>0.75 ～ 0.90</t>
    <phoneticPr fontId="4"/>
  </si>
  <si>
    <t>　　緩い山地</t>
    <rPh sb="2" eb="3">
      <t>ユル</t>
    </rPh>
    <rPh sb="4" eb="6">
      <t>サンチ</t>
    </rPh>
    <phoneticPr fontId="4"/>
  </si>
  <si>
    <t>　　起伏のある山地および樹林</t>
    <rPh sb="2" eb="4">
      <t>キフク</t>
    </rPh>
    <rPh sb="7" eb="9">
      <t>サンチ</t>
    </rPh>
    <rPh sb="12" eb="14">
      <t>ジュリン</t>
    </rPh>
    <phoneticPr fontId="4"/>
  </si>
  <si>
    <t>0.50 ～ 0.75</t>
    <phoneticPr fontId="4"/>
  </si>
  <si>
    <t>　　平坦な耕地</t>
    <rPh sb="2" eb="4">
      <t>ヘイタン</t>
    </rPh>
    <rPh sb="5" eb="7">
      <t>コウチ</t>
    </rPh>
    <phoneticPr fontId="4"/>
  </si>
  <si>
    <t>0.45 ～ 0.60</t>
    <phoneticPr fontId="4"/>
  </si>
  <si>
    <t>　　たん水した水田</t>
    <rPh sb="4" eb="5">
      <t>ミズ</t>
    </rPh>
    <rPh sb="7" eb="9">
      <t>スイデン</t>
    </rPh>
    <phoneticPr fontId="4"/>
  </si>
  <si>
    <t>0.70 ～ 0.80</t>
    <phoneticPr fontId="4"/>
  </si>
  <si>
    <t>　　市　　街</t>
    <rPh sb="2" eb="3">
      <t>シ</t>
    </rPh>
    <rPh sb="5" eb="6">
      <t>マチ</t>
    </rPh>
    <phoneticPr fontId="4"/>
  </si>
  <si>
    <t>0.60 ～ 0.90</t>
    <phoneticPr fontId="4"/>
  </si>
  <si>
    <t>　　森林地帯</t>
    <rPh sb="2" eb="4">
      <t>シンリン</t>
    </rPh>
    <rPh sb="4" eb="6">
      <t>チタイ</t>
    </rPh>
    <phoneticPr fontId="4"/>
  </si>
  <si>
    <t>0.20 ～ 0.40</t>
    <phoneticPr fontId="4"/>
  </si>
  <si>
    <t>　　山地河川流域</t>
    <rPh sb="2" eb="4">
      <t>サンチ</t>
    </rPh>
    <rPh sb="4" eb="6">
      <t>カセン</t>
    </rPh>
    <rPh sb="6" eb="8">
      <t>リュウイキ</t>
    </rPh>
    <phoneticPr fontId="4"/>
  </si>
  <si>
    <t>0.75 ～ 0.85</t>
    <phoneticPr fontId="4"/>
  </si>
  <si>
    <t>　　平地小河川流域</t>
    <rPh sb="2" eb="4">
      <t>ヘイチ</t>
    </rPh>
    <rPh sb="4" eb="5">
      <t>ショウ</t>
    </rPh>
    <rPh sb="5" eb="7">
      <t>カセン</t>
    </rPh>
    <rPh sb="7" eb="9">
      <t>リュウイキ</t>
    </rPh>
    <phoneticPr fontId="4"/>
  </si>
  <si>
    <t>0.45 ～ 0.75</t>
    <phoneticPr fontId="4"/>
  </si>
  <si>
    <t>　　半分以上平地の大河川流域</t>
    <rPh sb="2" eb="4">
      <t>ハンブン</t>
    </rPh>
    <rPh sb="4" eb="6">
      <t>イジョウ</t>
    </rPh>
    <rPh sb="6" eb="8">
      <t>ヘイチ</t>
    </rPh>
    <rPh sb="9" eb="12">
      <t>ダイカセン</t>
    </rPh>
    <rPh sb="12" eb="14">
      <t>リュウイキ</t>
    </rPh>
    <phoneticPr fontId="4"/>
  </si>
  <si>
    <t>0.50 ～ 0.75</t>
    <phoneticPr fontId="4"/>
  </si>
  <si>
    <t>出典：（社）日本道路協会・道路土工　排水工指針</t>
  </si>
  <si>
    <t>φ200</t>
    <phoneticPr fontId="2"/>
  </si>
  <si>
    <t>φ250</t>
    <phoneticPr fontId="2"/>
  </si>
  <si>
    <t>φ300</t>
    <phoneticPr fontId="2"/>
  </si>
  <si>
    <t>φ350</t>
    <phoneticPr fontId="2"/>
  </si>
  <si>
    <t>φ400</t>
    <phoneticPr fontId="2"/>
  </si>
  <si>
    <t>φ450</t>
    <phoneticPr fontId="2"/>
  </si>
  <si>
    <t>φ500</t>
    <phoneticPr fontId="2"/>
  </si>
  <si>
    <t>φ600</t>
    <phoneticPr fontId="2"/>
  </si>
  <si>
    <t>φ700</t>
    <phoneticPr fontId="2"/>
  </si>
  <si>
    <t>φ800</t>
    <phoneticPr fontId="2"/>
  </si>
  <si>
    <t>φ900</t>
    <phoneticPr fontId="2"/>
  </si>
  <si>
    <t>φ1000</t>
    <phoneticPr fontId="2"/>
  </si>
  <si>
    <t>240*240</t>
    <phoneticPr fontId="2"/>
  </si>
  <si>
    <t>300*240</t>
    <phoneticPr fontId="2"/>
  </si>
  <si>
    <t>300*360</t>
    <phoneticPr fontId="2"/>
  </si>
  <si>
    <t>360*300</t>
    <phoneticPr fontId="2"/>
  </si>
  <si>
    <t>360*360</t>
    <phoneticPr fontId="2"/>
  </si>
  <si>
    <t>450*450</t>
    <phoneticPr fontId="2"/>
  </si>
  <si>
    <t>600*600</t>
    <phoneticPr fontId="2"/>
  </si>
  <si>
    <t>塩ビ管</t>
  </si>
  <si>
    <t>塩ビ管</t>
    <phoneticPr fontId="2"/>
  </si>
  <si>
    <t>種　類</t>
    <rPh sb="0" eb="1">
      <t>タネ</t>
    </rPh>
    <rPh sb="2" eb="3">
      <t>タグイ</t>
    </rPh>
    <phoneticPr fontId="2"/>
  </si>
  <si>
    <t>管　渠</t>
  </si>
  <si>
    <t>Ｕ型側溝</t>
  </si>
  <si>
    <t>Ｕ型側溝</t>
    <phoneticPr fontId="2"/>
  </si>
  <si>
    <t>管　渠</t>
    <phoneticPr fontId="2"/>
  </si>
  <si>
    <t>塩ビ管</t>
    <phoneticPr fontId="2"/>
  </si>
  <si>
    <t>落蓋式Ｕ型側溝</t>
  </si>
  <si>
    <t>可変勾配側溝</t>
  </si>
  <si>
    <t>可変勾配側溝</t>
    <phoneticPr fontId="2"/>
  </si>
  <si>
    <t>規　格</t>
    <rPh sb="0" eb="1">
      <t>タダシ</t>
    </rPh>
    <rPh sb="2" eb="3">
      <t>カク</t>
    </rPh>
    <phoneticPr fontId="2"/>
  </si>
  <si>
    <t>（9割水深）</t>
    <rPh sb="2" eb="3">
      <t>ワリ</t>
    </rPh>
    <rPh sb="3" eb="5">
      <t>スイシン</t>
    </rPh>
    <phoneticPr fontId="2"/>
  </si>
  <si>
    <t>（10割水深）</t>
    <rPh sb="3" eb="4">
      <t>ワリ</t>
    </rPh>
    <rPh sb="4" eb="6">
      <t>スイシン</t>
    </rPh>
    <phoneticPr fontId="2"/>
  </si>
  <si>
    <t>φ150</t>
    <phoneticPr fontId="2"/>
  </si>
  <si>
    <t>管　渠　　　　（ｺﾝｸﾘｰﾄ管）</t>
    <rPh sb="14" eb="15">
      <t>カン</t>
    </rPh>
    <phoneticPr fontId="2"/>
  </si>
  <si>
    <t>Ｕ型側溝　　　（JIS）</t>
    <phoneticPr fontId="2"/>
  </si>
  <si>
    <t>0.20 ～ 0.35</t>
    <phoneticPr fontId="4"/>
  </si>
  <si>
    <t>塩ビ管</t>
    <phoneticPr fontId="2"/>
  </si>
  <si>
    <t>ベンチフリューム</t>
    <phoneticPr fontId="2"/>
  </si>
  <si>
    <t>流域</t>
    <rPh sb="0" eb="2">
      <t>リュウイキ</t>
    </rPh>
    <phoneticPr fontId="2"/>
  </si>
  <si>
    <t>流出番号</t>
    <rPh sb="0" eb="2">
      <t>リュウシュツ</t>
    </rPh>
    <rPh sb="2" eb="4">
      <t>バンゴウ</t>
    </rPh>
    <phoneticPr fontId="2"/>
  </si>
  <si>
    <t>集水面積</t>
    <rPh sb="0" eb="1">
      <t>シュウ</t>
    </rPh>
    <rPh sb="1" eb="2">
      <t>スイ</t>
    </rPh>
    <rPh sb="2" eb="4">
      <t>メンセキ</t>
    </rPh>
    <phoneticPr fontId="2"/>
  </si>
  <si>
    <t>流路長</t>
    <rPh sb="0" eb="1">
      <t>リュウ</t>
    </rPh>
    <rPh sb="1" eb="2">
      <t>ロ</t>
    </rPh>
    <rPh sb="2" eb="3">
      <t>チョウ</t>
    </rPh>
    <phoneticPr fontId="2"/>
  </si>
  <si>
    <t>流入時間</t>
    <rPh sb="0" eb="2">
      <t>リュウニュウ</t>
    </rPh>
    <rPh sb="2" eb="4">
      <t>ジカン</t>
    </rPh>
    <phoneticPr fontId="2"/>
  </si>
  <si>
    <t>流下時間</t>
    <rPh sb="0" eb="2">
      <t>リュウカ</t>
    </rPh>
    <rPh sb="2" eb="4">
      <t>ジカン</t>
    </rPh>
    <phoneticPr fontId="2"/>
  </si>
  <si>
    <t>流達時間</t>
    <rPh sb="0" eb="1">
      <t>リュウ</t>
    </rPh>
    <rPh sb="1" eb="2">
      <t>タツ</t>
    </rPh>
    <rPh sb="2" eb="4">
      <t>ジカン</t>
    </rPh>
    <phoneticPr fontId="2"/>
  </si>
  <si>
    <t>側溝断面</t>
    <rPh sb="0" eb="2">
      <t>ソッコウ</t>
    </rPh>
    <rPh sb="2" eb="4">
      <t>ダンメン</t>
    </rPh>
    <phoneticPr fontId="2"/>
  </si>
  <si>
    <t>径深</t>
    <rPh sb="0" eb="1">
      <t>ケイ</t>
    </rPh>
    <rPh sb="1" eb="2">
      <t>シン</t>
    </rPh>
    <phoneticPr fontId="2"/>
  </si>
  <si>
    <t>通水断面積</t>
    <rPh sb="0" eb="2">
      <t>ツウスイ</t>
    </rPh>
    <rPh sb="2" eb="5">
      <t>ダンメンセキ</t>
    </rPh>
    <phoneticPr fontId="2"/>
  </si>
  <si>
    <t>側溝勾配</t>
    <rPh sb="0" eb="2">
      <t>ソッコウ</t>
    </rPh>
    <rPh sb="2" eb="4">
      <t>コウバイ</t>
    </rPh>
    <phoneticPr fontId="2"/>
  </si>
  <si>
    <t>側溝流速</t>
    <rPh sb="0" eb="2">
      <t>ソッコウ</t>
    </rPh>
    <rPh sb="2" eb="4">
      <t>リュウソク</t>
    </rPh>
    <phoneticPr fontId="2"/>
  </si>
  <si>
    <t>備　　考</t>
    <rPh sb="0" eb="1">
      <t>ソナエ</t>
    </rPh>
    <rPh sb="3" eb="4">
      <t>コウ</t>
    </rPh>
    <phoneticPr fontId="2"/>
  </si>
  <si>
    <t>落蓋式Ｕ型側溝</t>
    <phoneticPr fontId="2"/>
  </si>
  <si>
    <t>VS600*1500</t>
    <phoneticPr fontId="2"/>
  </si>
  <si>
    <t>VS600*1400</t>
    <phoneticPr fontId="2"/>
  </si>
  <si>
    <t>VS600*1300</t>
    <phoneticPr fontId="2"/>
  </si>
  <si>
    <t>VS600*1200</t>
    <phoneticPr fontId="2"/>
  </si>
  <si>
    <t>VS600*1100</t>
    <phoneticPr fontId="2"/>
  </si>
  <si>
    <t>VS600*1000</t>
    <phoneticPr fontId="2"/>
  </si>
  <si>
    <t>VS600*900</t>
    <phoneticPr fontId="2"/>
  </si>
  <si>
    <t>VS600*800</t>
    <phoneticPr fontId="2"/>
  </si>
  <si>
    <t>VS600*700</t>
    <phoneticPr fontId="2"/>
  </si>
  <si>
    <t>VS600*600</t>
    <phoneticPr fontId="2"/>
  </si>
  <si>
    <t>VS600*500</t>
    <phoneticPr fontId="2"/>
  </si>
  <si>
    <t>VS600*400</t>
    <phoneticPr fontId="2"/>
  </si>
  <si>
    <t>VS500*1400</t>
    <phoneticPr fontId="2"/>
  </si>
  <si>
    <t>VS500*1300</t>
    <phoneticPr fontId="2"/>
  </si>
  <si>
    <t>VS500*1200</t>
    <phoneticPr fontId="2"/>
  </si>
  <si>
    <t>VS400*400</t>
    <phoneticPr fontId="2"/>
  </si>
  <si>
    <t>VS500*1100</t>
    <phoneticPr fontId="2"/>
  </si>
  <si>
    <t>VS500*1000</t>
    <phoneticPr fontId="2"/>
  </si>
  <si>
    <t>VS500*900</t>
    <phoneticPr fontId="2"/>
  </si>
  <si>
    <t>VS500*800</t>
    <phoneticPr fontId="2"/>
  </si>
  <si>
    <t>VS500*700</t>
    <phoneticPr fontId="2"/>
  </si>
  <si>
    <t>VS500*600</t>
    <phoneticPr fontId="2"/>
  </si>
  <si>
    <t>VS500*500</t>
    <phoneticPr fontId="2"/>
  </si>
  <si>
    <t>VS500*400</t>
    <phoneticPr fontId="2"/>
  </si>
  <si>
    <t>VS400*1200</t>
    <phoneticPr fontId="2"/>
  </si>
  <si>
    <t>VS400*1100</t>
    <phoneticPr fontId="2"/>
  </si>
  <si>
    <t>VS400*1000</t>
    <phoneticPr fontId="2"/>
  </si>
  <si>
    <t>VS400*900</t>
    <phoneticPr fontId="2"/>
  </si>
  <si>
    <t>VS400*500</t>
    <phoneticPr fontId="2"/>
  </si>
  <si>
    <t>VS400*600</t>
    <phoneticPr fontId="2"/>
  </si>
  <si>
    <t>VS400*700</t>
    <phoneticPr fontId="2"/>
  </si>
  <si>
    <t>VS400*800</t>
    <phoneticPr fontId="2"/>
  </si>
  <si>
    <t>0.70 ～ 0.95</t>
    <phoneticPr fontId="4"/>
  </si>
  <si>
    <t>集水区域</t>
    <rPh sb="0" eb="1">
      <t>シュウ</t>
    </rPh>
    <rPh sb="1" eb="2">
      <t>スイ</t>
    </rPh>
    <rPh sb="2" eb="4">
      <t>クイキ</t>
    </rPh>
    <phoneticPr fontId="2"/>
  </si>
  <si>
    <t>合計</t>
    <rPh sb="0" eb="2">
      <t>ゴウケイ</t>
    </rPh>
    <phoneticPr fontId="2"/>
  </si>
  <si>
    <t>雨水流出量</t>
    <rPh sb="0" eb="2">
      <t>アマミズ</t>
    </rPh>
    <rPh sb="2" eb="4">
      <t>リュウシュツ</t>
    </rPh>
    <rPh sb="4" eb="5">
      <t>リョウ</t>
    </rPh>
    <phoneticPr fontId="2"/>
  </si>
  <si>
    <t>潤辺</t>
    <rPh sb="0" eb="1">
      <t>ジュン</t>
    </rPh>
    <rPh sb="1" eb="2">
      <t>ペン</t>
    </rPh>
    <phoneticPr fontId="2"/>
  </si>
  <si>
    <t>平均Ｃ</t>
    <rPh sb="0" eb="2">
      <t>ヘイキン</t>
    </rPh>
    <phoneticPr fontId="2"/>
  </si>
  <si>
    <t>落U250*250</t>
    <phoneticPr fontId="2"/>
  </si>
  <si>
    <t>落U300*300</t>
    <phoneticPr fontId="2"/>
  </si>
  <si>
    <t>落U300*400</t>
    <phoneticPr fontId="2"/>
  </si>
  <si>
    <t>落U300*500</t>
    <phoneticPr fontId="2"/>
  </si>
  <si>
    <t>落U400*400</t>
    <phoneticPr fontId="2"/>
  </si>
  <si>
    <t>落U400*500</t>
    <phoneticPr fontId="2"/>
  </si>
  <si>
    <t>落U500*500</t>
    <phoneticPr fontId="2"/>
  </si>
  <si>
    <t>落U500*600</t>
    <phoneticPr fontId="2"/>
  </si>
  <si>
    <t>既設側溝</t>
    <rPh sb="0" eb="2">
      <t>キセツ</t>
    </rPh>
    <rPh sb="2" eb="4">
      <t>ソッコウ</t>
    </rPh>
    <phoneticPr fontId="2"/>
  </si>
  <si>
    <t>既設300*600</t>
    <phoneticPr fontId="2"/>
  </si>
  <si>
    <t>既設300*700</t>
    <phoneticPr fontId="2"/>
  </si>
  <si>
    <t>既設300*800</t>
    <phoneticPr fontId="2"/>
  </si>
  <si>
    <t>結果</t>
    <rPh sb="0" eb="2">
      <t>ケッカ</t>
    </rPh>
    <phoneticPr fontId="2"/>
  </si>
  <si>
    <t>各線Ａ（ha）</t>
    <rPh sb="0" eb="2">
      <t>カクセン</t>
    </rPh>
    <phoneticPr fontId="2"/>
  </si>
  <si>
    <t>合計Ａ（ha）</t>
    <rPh sb="0" eb="2">
      <t>ゴウケイ</t>
    </rPh>
    <phoneticPr fontId="2"/>
  </si>
  <si>
    <t>Ｔ１　（分）</t>
    <rPh sb="4" eb="5">
      <t>フン</t>
    </rPh>
    <phoneticPr fontId="2"/>
  </si>
  <si>
    <t>Ｔ２　（分）</t>
    <rPh sb="4" eb="5">
      <t>フン</t>
    </rPh>
    <phoneticPr fontId="2"/>
  </si>
  <si>
    <t>Ｔ３　（分）</t>
    <rPh sb="4" eb="5">
      <t>フン</t>
    </rPh>
    <phoneticPr fontId="2"/>
  </si>
  <si>
    <t>水深</t>
    <rPh sb="0" eb="2">
      <t>スイシン</t>
    </rPh>
    <phoneticPr fontId="2"/>
  </si>
  <si>
    <t>既設300*370</t>
    <phoneticPr fontId="2"/>
  </si>
  <si>
    <t>集水　　　　区域</t>
    <rPh sb="0" eb="1">
      <t>シュウ</t>
    </rPh>
    <rPh sb="1" eb="2">
      <t>スイ</t>
    </rPh>
    <rPh sb="6" eb="8">
      <t>クイキ</t>
    </rPh>
    <phoneticPr fontId="2"/>
  </si>
  <si>
    <t>流入</t>
    <rPh sb="0" eb="2">
      <t>リュウニュウ</t>
    </rPh>
    <phoneticPr fontId="2"/>
  </si>
  <si>
    <t>累計</t>
    <rPh sb="0" eb="2">
      <t>ルイケイ</t>
    </rPh>
    <phoneticPr fontId="2"/>
  </si>
  <si>
    <t>合計　A（ha）</t>
    <rPh sb="0" eb="2">
      <t>ゴウケイ</t>
    </rPh>
    <phoneticPr fontId="2"/>
  </si>
  <si>
    <t>路面　ａ1（ha）</t>
    <rPh sb="0" eb="2">
      <t>ロメン</t>
    </rPh>
    <phoneticPr fontId="2"/>
  </si>
  <si>
    <t>Ｑ＝</t>
    <phoneticPr fontId="2"/>
  </si>
  <si>
    <t>雨水流出量</t>
    <phoneticPr fontId="2"/>
  </si>
  <si>
    <t>許容通水量</t>
    <phoneticPr fontId="2"/>
  </si>
  <si>
    <t>番号</t>
    <phoneticPr fontId="2"/>
  </si>
  <si>
    <t>Ｌ（ｍ）</t>
    <phoneticPr fontId="2"/>
  </si>
  <si>
    <t>＞</t>
    <phoneticPr fontId="2"/>
  </si>
  <si>
    <t>＞</t>
    <phoneticPr fontId="2"/>
  </si>
  <si>
    <t>自由300*300</t>
    <rPh sb="0" eb="2">
      <t>ジユウ</t>
    </rPh>
    <phoneticPr fontId="2"/>
  </si>
  <si>
    <t>自由300*400</t>
    <rPh sb="0" eb="2">
      <t>ジユウ</t>
    </rPh>
    <phoneticPr fontId="2"/>
  </si>
  <si>
    <t>自由300*500</t>
    <phoneticPr fontId="2"/>
  </si>
  <si>
    <t>自由300*600</t>
    <phoneticPr fontId="2"/>
  </si>
  <si>
    <t>自由300*700</t>
    <phoneticPr fontId="2"/>
  </si>
  <si>
    <t>自由300*800</t>
    <phoneticPr fontId="2"/>
  </si>
  <si>
    <t>自由300*900</t>
    <phoneticPr fontId="2"/>
  </si>
  <si>
    <t>自由300*1000</t>
    <phoneticPr fontId="2"/>
  </si>
  <si>
    <t>自由300*1100</t>
    <phoneticPr fontId="2"/>
  </si>
  <si>
    <t>既設U340*300</t>
    <phoneticPr fontId="2"/>
  </si>
  <si>
    <t>Ｖ＝</t>
    <phoneticPr fontId="2"/>
  </si>
  <si>
    <t>ｎ</t>
    <phoneticPr fontId="2"/>
  </si>
  <si>
    <t>既設U型側溝</t>
    <rPh sb="0" eb="2">
      <t>キセツ</t>
    </rPh>
    <rPh sb="3" eb="4">
      <t>ガタ</t>
    </rPh>
    <rPh sb="4" eb="6">
      <t>ソッコウ</t>
    </rPh>
    <phoneticPr fontId="2"/>
  </si>
  <si>
    <t>既設U290*265</t>
    <phoneticPr fontId="2"/>
  </si>
  <si>
    <t>Ｃ・I・Ａ</t>
    <phoneticPr fontId="2"/>
  </si>
  <si>
    <t>備考</t>
    <rPh sb="0" eb="2">
      <t>ビコウ</t>
    </rPh>
    <phoneticPr fontId="2"/>
  </si>
  <si>
    <t>落蓋型側溝360</t>
    <rPh sb="0" eb="1">
      <t>オ</t>
    </rPh>
    <rPh sb="1" eb="2">
      <t>ブタ</t>
    </rPh>
    <rPh sb="2" eb="3">
      <t>ガタ</t>
    </rPh>
    <rPh sb="3" eb="5">
      <t>ソッコウ</t>
    </rPh>
    <phoneticPr fontId="2"/>
  </si>
  <si>
    <t>落蓋型側溝300A</t>
    <rPh sb="0" eb="1">
      <t>オ</t>
    </rPh>
    <rPh sb="1" eb="2">
      <t>ブタ</t>
    </rPh>
    <rPh sb="2" eb="3">
      <t>ガタ</t>
    </rPh>
    <rPh sb="3" eb="5">
      <t>ソッコウ</t>
    </rPh>
    <phoneticPr fontId="2"/>
  </si>
  <si>
    <t>U型側溝240</t>
    <rPh sb="1" eb="2">
      <t>ガタ</t>
    </rPh>
    <rPh sb="2" eb="4">
      <t>ソッコウ</t>
    </rPh>
    <phoneticPr fontId="2"/>
  </si>
  <si>
    <t>U型180*260</t>
    <rPh sb="1" eb="2">
      <t>ガタ</t>
    </rPh>
    <phoneticPr fontId="2"/>
  </si>
  <si>
    <t>BF300</t>
    <phoneticPr fontId="2"/>
  </si>
  <si>
    <t>Ｉ（mm/h）</t>
    <phoneticPr fontId="2"/>
  </si>
  <si>
    <t>Ｑ（ｍ3/ｓ）</t>
    <phoneticPr fontId="2"/>
  </si>
  <si>
    <t>ａ（ｍ2）</t>
    <phoneticPr fontId="2"/>
  </si>
  <si>
    <t>（ｍ）</t>
    <phoneticPr fontId="2"/>
  </si>
  <si>
    <t>Ｐ（ｍ）</t>
    <phoneticPr fontId="2"/>
  </si>
  <si>
    <t>Ｒ（ｍ）</t>
    <phoneticPr fontId="2"/>
  </si>
  <si>
    <t>ｎ</t>
    <phoneticPr fontId="2"/>
  </si>
  <si>
    <t>Ｉ（％）</t>
    <phoneticPr fontId="2"/>
  </si>
  <si>
    <t>Ｖ（ｍ/ｓ）</t>
    <phoneticPr fontId="2"/>
  </si>
  <si>
    <t>＞</t>
    <phoneticPr fontId="2"/>
  </si>
  <si>
    <t>410</t>
    <phoneticPr fontId="2"/>
  </si>
  <si>
    <t>落蓋式Ｕ型側溝　　　　（JIS）
T-25</t>
    <phoneticPr fontId="2"/>
  </si>
  <si>
    <t>300A</t>
    <phoneticPr fontId="2"/>
  </si>
  <si>
    <t>Ｉ5＝</t>
    <phoneticPr fontId="2"/>
  </si>
  <si>
    <t>※</t>
    <phoneticPr fontId="2"/>
  </si>
  <si>
    <t>排水施設データ</t>
    <rPh sb="0" eb="2">
      <t>ハイスイ</t>
    </rPh>
    <rPh sb="2" eb="4">
      <t>シセツ</t>
    </rPh>
    <phoneticPr fontId="2"/>
  </si>
  <si>
    <t>一次放流先となる水路等の降雨強度については、その水路等を管理する者との協議により決定するものとする。</t>
    <rPh sb="0" eb="2">
      <t>イチジ</t>
    </rPh>
    <rPh sb="2" eb="4">
      <t>ホウリュウ</t>
    </rPh>
    <rPh sb="4" eb="5">
      <t>サキ</t>
    </rPh>
    <rPh sb="8" eb="10">
      <t>スイロ</t>
    </rPh>
    <rPh sb="10" eb="11">
      <t>トウ</t>
    </rPh>
    <rPh sb="12" eb="14">
      <t>コウウ</t>
    </rPh>
    <rPh sb="14" eb="16">
      <t>キョウド</t>
    </rPh>
    <rPh sb="24" eb="26">
      <t>スイロ</t>
    </rPh>
    <rPh sb="26" eb="27">
      <t>トウ</t>
    </rPh>
    <rPh sb="28" eb="30">
      <t>カンリ</t>
    </rPh>
    <rPh sb="32" eb="33">
      <t>モノ</t>
    </rPh>
    <rPh sb="35" eb="37">
      <t>キョウギ</t>
    </rPh>
    <rPh sb="40" eb="42">
      <t>ケッテイ</t>
    </rPh>
    <phoneticPr fontId="2"/>
  </si>
  <si>
    <t>雨水流量計算表</t>
    <rPh sb="0" eb="2">
      <t>ウスイ</t>
    </rPh>
    <rPh sb="2" eb="4">
      <t>リュウリョウ</t>
    </rPh>
    <rPh sb="4" eb="6">
      <t>ケイサン</t>
    </rPh>
    <rPh sb="6" eb="7">
      <t>ヒョウ</t>
    </rPh>
    <phoneticPr fontId="2"/>
  </si>
  <si>
    <t>1、2</t>
    <phoneticPr fontId="2"/>
  </si>
  <si>
    <t>7</t>
    <phoneticPr fontId="2"/>
  </si>
  <si>
    <t>5、3</t>
    <phoneticPr fontId="2"/>
  </si>
  <si>
    <t>4、6</t>
    <phoneticPr fontId="2"/>
  </si>
  <si>
    <t>屋根　ａ3（ha）</t>
    <rPh sb="0" eb="2">
      <t>ヤネ</t>
    </rPh>
    <phoneticPr fontId="2"/>
  </si>
  <si>
    <t>0.70～0.95＝0.83</t>
    <phoneticPr fontId="2"/>
  </si>
  <si>
    <t>宅地（間地庭園多）　ａ2（ha）</t>
    <rPh sb="0" eb="2">
      <t>タクチ</t>
    </rPh>
    <rPh sb="3" eb="5">
      <t>ケンチ</t>
    </rPh>
    <rPh sb="5" eb="7">
      <t>テイエン</t>
    </rPh>
    <rPh sb="7" eb="8">
      <t>タ</t>
    </rPh>
    <phoneticPr fontId="2"/>
  </si>
  <si>
    <t>0.30～0.50＝0.4</t>
    <phoneticPr fontId="2"/>
  </si>
  <si>
    <t>0.75～0.95＝0.85</t>
    <phoneticPr fontId="2"/>
  </si>
  <si>
    <t>C=（ａ1×0.83+ａ2×0.4＋a３×0.85）/A</t>
    <phoneticPr fontId="2"/>
  </si>
  <si>
    <t>1、2</t>
    <phoneticPr fontId="2"/>
  </si>
  <si>
    <t>流出排水区</t>
    <rPh sb="0" eb="2">
      <t>リュウシュツ</t>
    </rPh>
    <rPh sb="2" eb="4">
      <t>ハイスイ</t>
    </rPh>
    <rPh sb="4" eb="5">
      <t>ク</t>
    </rPh>
    <phoneticPr fontId="2"/>
  </si>
  <si>
    <t>流入排水区</t>
    <rPh sb="0" eb="2">
      <t>リュウニュウ</t>
    </rPh>
    <rPh sb="2" eb="4">
      <t>ハイスイ</t>
    </rPh>
    <rPh sb="4" eb="5">
      <t>ク</t>
    </rPh>
    <phoneticPr fontId="2"/>
  </si>
  <si>
    <t>3、5</t>
    <phoneticPr fontId="2"/>
  </si>
  <si>
    <t>4、6</t>
    <phoneticPr fontId="2"/>
  </si>
  <si>
    <r>
      <t>Ｒ</t>
    </r>
    <r>
      <rPr>
        <b/>
        <vertAlign val="superscript"/>
        <sz val="8"/>
        <rFont val="游ゴシック"/>
        <family val="3"/>
        <charset val="128"/>
      </rPr>
      <t>2/3</t>
    </r>
    <r>
      <rPr>
        <b/>
        <sz val="8"/>
        <rFont val="游ゴシック"/>
        <family val="3"/>
        <charset val="128"/>
      </rPr>
      <t>・Ｉ</t>
    </r>
    <r>
      <rPr>
        <b/>
        <vertAlign val="superscript"/>
        <sz val="8"/>
        <rFont val="游ゴシック"/>
        <family val="3"/>
        <charset val="128"/>
      </rPr>
      <t>1/2</t>
    </r>
    <phoneticPr fontId="2"/>
  </si>
  <si>
    <r>
      <t>　Ｔ</t>
    </r>
    <r>
      <rPr>
        <b/>
        <vertAlign val="superscript"/>
        <sz val="8"/>
        <rFont val="游ゴシック"/>
        <family val="3"/>
        <charset val="128"/>
      </rPr>
      <t>0.60</t>
    </r>
    <r>
      <rPr>
        <b/>
        <sz val="8"/>
        <rFont val="游ゴシック"/>
        <family val="3"/>
        <charset val="128"/>
      </rPr>
      <t xml:space="preserve"> + 1.3</t>
    </r>
    <phoneticPr fontId="2"/>
  </si>
  <si>
    <r>
      <t>Ｒ</t>
    </r>
    <r>
      <rPr>
        <b/>
        <vertAlign val="superscript"/>
        <sz val="7"/>
        <rFont val="游ゴシック"/>
        <family val="3"/>
        <charset val="128"/>
      </rPr>
      <t>2/3</t>
    </r>
    <phoneticPr fontId="2"/>
  </si>
  <si>
    <t>平均流出係数算出表</t>
    <rPh sb="0" eb="2">
      <t>ヘイキン</t>
    </rPh>
    <rPh sb="2" eb="4">
      <t>リュウシュツ</t>
    </rPh>
    <rPh sb="6" eb="8">
      <t>サンシュツ</t>
    </rPh>
    <rPh sb="8" eb="9">
      <t>ヒョウ</t>
    </rPh>
    <phoneticPr fontId="2"/>
  </si>
  <si>
    <t>平均流出
係数　C</t>
    <rPh sb="0" eb="2">
      <t>ヘイキン</t>
    </rPh>
    <rPh sb="2" eb="4">
      <t>リュウシュツ</t>
    </rPh>
    <rPh sb="5" eb="7">
      <t>ケイスウ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</si>
</sst>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0"/>
    <numFmt numFmtId="177" formatCode="0.000"/>
    <numFmt numFmtId="178" formatCode="0.0"/>
    <numFmt numFmtId="179" formatCode="0.0_);[Red]\(0.0\)"/>
    <numFmt numFmtId="180" formatCode="\(0\)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8"/>
      <name val="游ゴシック"/>
      <family val="3"/>
      <charset val="128"/>
    </font>
    <font>
      <b/>
      <sz val="7"/>
      <name val="游ゴシック"/>
      <family val="3"/>
      <charset val="128"/>
    </font>
    <font>
      <b/>
      <sz val="9"/>
      <color indexed="10"/>
      <name val="游ゴシック"/>
      <family val="3"/>
      <charset val="128"/>
    </font>
    <font>
      <b/>
      <sz val="10"/>
      <color indexed="10"/>
      <name val="游ゴシック"/>
      <family val="3"/>
      <charset val="128"/>
    </font>
    <font>
      <b/>
      <vertAlign val="superscript"/>
      <sz val="8"/>
      <name val="游ゴシック"/>
      <family val="3"/>
      <charset val="128"/>
    </font>
    <font>
      <b/>
      <sz val="8"/>
      <color indexed="10"/>
      <name val="游ゴシック"/>
      <family val="3"/>
      <charset val="128"/>
    </font>
    <font>
      <b/>
      <vertAlign val="superscript"/>
      <sz val="7"/>
      <name val="游ゴシック"/>
      <family val="3"/>
      <charset val="128"/>
    </font>
    <font>
      <b/>
      <sz val="7"/>
      <color indexed="10"/>
      <name val="游ゴシック"/>
      <family val="3"/>
      <charset val="128"/>
    </font>
    <font>
      <b/>
      <sz val="5"/>
      <name val="游ゴシック"/>
      <family val="3"/>
      <charset val="128"/>
    </font>
    <font>
      <b/>
      <sz val="6"/>
      <name val="游ゴシック"/>
      <family val="3"/>
      <charset val="128"/>
    </font>
    <font>
      <b/>
      <sz val="12"/>
      <color indexed="10"/>
      <name val="游ゴシック"/>
      <family val="3"/>
      <charset val="128"/>
    </font>
    <font>
      <b/>
      <sz val="11"/>
      <color indexed="10"/>
      <name val="游ゴシック"/>
      <family val="3"/>
      <charset val="128"/>
    </font>
    <font>
      <b/>
      <sz val="11"/>
      <color indexed="8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Fill="1" applyBorder="1"/>
    <xf numFmtId="0" fontId="1" fillId="0" borderId="1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/>
    <xf numFmtId="0" fontId="0" fillId="0" borderId="11" xfId="0" applyBorder="1" applyAlignment="1"/>
    <xf numFmtId="0" fontId="0" fillId="0" borderId="11" xfId="0" applyFill="1" applyBorder="1" applyAlignment="1"/>
    <xf numFmtId="0" fontId="0" fillId="0" borderId="10" xfId="0" applyFill="1" applyBorder="1" applyAlignment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0" fontId="10" fillId="0" borderId="1" xfId="0" applyNumberFormat="1" applyFont="1" applyFill="1" applyBorder="1" applyAlignment="1">
      <alignment vertical="center"/>
    </xf>
    <xf numFmtId="49" fontId="11" fillId="0" borderId="0" xfId="0" applyNumberFormat="1" applyFont="1" applyFill="1"/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40" xfId="0" applyFont="1" applyFill="1" applyBorder="1" applyAlignment="1">
      <alignment horizontal="center" vertical="center" shrinkToFit="1"/>
    </xf>
    <xf numFmtId="0" fontId="12" fillId="0" borderId="41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center" vertical="center" shrinkToFit="1"/>
    </xf>
    <xf numFmtId="0" fontId="13" fillId="0" borderId="0" xfId="0" applyFont="1" applyFill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/>
    <xf numFmtId="177" fontId="12" fillId="0" borderId="1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2" fontId="12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0" fontId="15" fillId="0" borderId="0" xfId="0" applyFont="1" applyFill="1" applyAlignment="1"/>
    <xf numFmtId="0" fontId="10" fillId="0" borderId="1" xfId="0" applyNumberFormat="1" applyFont="1" applyFill="1" applyBorder="1" applyAlignment="1">
      <alignment horizontal="center" vertical="center" shrinkToFit="1"/>
    </xf>
    <xf numFmtId="56" fontId="10" fillId="0" borderId="1" xfId="0" applyNumberFormat="1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2" fontId="12" fillId="0" borderId="10" xfId="0" applyNumberFormat="1" applyFont="1" applyFill="1" applyBorder="1" applyAlignment="1"/>
    <xf numFmtId="177" fontId="12" fillId="0" borderId="17" xfId="0" applyNumberFormat="1" applyFont="1" applyFill="1" applyBorder="1" applyAlignment="1">
      <alignment horizontal="center"/>
    </xf>
    <xf numFmtId="49" fontId="10" fillId="0" borderId="0" xfId="0" applyNumberFormat="1" applyFont="1" applyFill="1"/>
    <xf numFmtId="0" fontId="12" fillId="0" borderId="40" xfId="0" applyFont="1" applyFill="1" applyBorder="1" applyAlignment="1">
      <alignment horizontal="center" vertical="center" shrinkToFit="1"/>
    </xf>
    <xf numFmtId="0" fontId="12" fillId="0" borderId="41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1" fillId="0" borderId="39" xfId="0" applyFont="1" applyFill="1" applyBorder="1" applyAlignment="1">
      <alignment horizontal="right"/>
    </xf>
    <xf numFmtId="0" fontId="12" fillId="0" borderId="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1" fillId="0" borderId="0" xfId="0" applyNumberFormat="1" applyFont="1" applyAlignment="1"/>
    <xf numFmtId="0" fontId="11" fillId="0" borderId="0" xfId="0" applyFont="1"/>
    <xf numFmtId="0" fontId="16" fillId="0" borderId="0" xfId="0" applyFont="1" applyAlignment="1"/>
    <xf numFmtId="0" fontId="11" fillId="0" borderId="0" xfId="0" applyNumberFormat="1" applyFont="1" applyAlignment="1">
      <alignment horizontal="center"/>
    </xf>
    <xf numFmtId="0" fontId="13" fillId="0" borderId="0" xfId="0" applyFont="1" applyAlignment="1">
      <alignment horizontal="right" vertical="center"/>
    </xf>
    <xf numFmtId="49" fontId="13" fillId="0" borderId="0" xfId="0" applyNumberFormat="1" applyFont="1" applyAlignment="1">
      <alignment horizontal="center"/>
    </xf>
    <xf numFmtId="49" fontId="13" fillId="0" borderId="0" xfId="0" applyNumberFormat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8" fillId="0" borderId="0" xfId="0" applyFont="1" applyAlignment="1"/>
    <xf numFmtId="0" fontId="13" fillId="0" borderId="0" xfId="0" applyFont="1" applyAlignment="1"/>
    <xf numFmtId="0" fontId="18" fillId="0" borderId="39" xfId="0" applyFont="1" applyBorder="1"/>
    <xf numFmtId="0" fontId="14" fillId="2" borderId="30" xfId="0" applyNumberFormat="1" applyFont="1" applyFill="1" applyBorder="1" applyAlignment="1">
      <alignment horizontal="center" vertical="center" shrinkToFi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shrinkToFit="1"/>
    </xf>
    <xf numFmtId="0" fontId="14" fillId="0" borderId="24" xfId="0" applyFont="1" applyFill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3" borderId="24" xfId="0" applyFont="1" applyFill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shrinkToFit="1"/>
    </xf>
    <xf numFmtId="0" fontId="14" fillId="0" borderId="0" xfId="0" applyFont="1" applyAlignment="1">
      <alignment horizontal="center" vertical="center" shrinkToFit="1"/>
    </xf>
    <xf numFmtId="0" fontId="14" fillId="2" borderId="31" xfId="0" applyNumberFormat="1" applyFont="1" applyFill="1" applyBorder="1" applyAlignment="1">
      <alignment horizontal="center" vertical="center" shrinkToFi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shrinkToFit="1"/>
    </xf>
    <xf numFmtId="0" fontId="14" fillId="0" borderId="23" xfId="0" applyFont="1" applyFill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14" fillId="3" borderId="23" xfId="0" applyFont="1" applyFill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0" fillId="2" borderId="34" xfId="0" applyNumberFormat="1" applyFont="1" applyFill="1" applyBorder="1" applyAlignment="1">
      <alignment horizontal="center" vertical="center" shrinkToFit="1"/>
    </xf>
    <xf numFmtId="0" fontId="13" fillId="4" borderId="18" xfId="0" applyFont="1" applyFill="1" applyBorder="1" applyAlignment="1">
      <alignment horizontal="center" vertical="center" shrinkToFit="1"/>
    </xf>
    <xf numFmtId="177" fontId="14" fillId="0" borderId="18" xfId="0" applyNumberFormat="1" applyFont="1" applyFill="1" applyBorder="1" applyAlignment="1">
      <alignment horizontal="center"/>
    </xf>
    <xf numFmtId="2" fontId="14" fillId="0" borderId="18" xfId="0" applyNumberFormat="1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178" fontId="14" fillId="0" borderId="18" xfId="0" applyNumberFormat="1" applyFont="1" applyFill="1" applyBorder="1" applyAlignment="1">
      <alignment horizontal="center"/>
    </xf>
    <xf numFmtId="179" fontId="14" fillId="0" borderId="18" xfId="0" applyNumberFormat="1" applyFont="1" applyFill="1" applyBorder="1" applyAlignment="1">
      <alignment horizontal="center"/>
    </xf>
    <xf numFmtId="0" fontId="14" fillId="0" borderId="18" xfId="0" applyFont="1" applyBorder="1" applyAlignment="1">
      <alignment horizontal="center" shrinkToFit="1"/>
    </xf>
    <xf numFmtId="0" fontId="21" fillId="0" borderId="18" xfId="0" applyFont="1" applyBorder="1" applyAlignment="1">
      <alignment horizontal="center" wrapText="1"/>
    </xf>
    <xf numFmtId="176" fontId="14" fillId="0" borderId="18" xfId="0" applyNumberFormat="1" applyFont="1" applyBorder="1" applyAlignment="1">
      <alignment horizontal="center"/>
    </xf>
    <xf numFmtId="177" fontId="14" fillId="0" borderId="18" xfId="0" applyNumberFormat="1" applyFont="1" applyBorder="1" applyAlignment="1">
      <alignment horizontal="center"/>
    </xf>
    <xf numFmtId="177" fontId="14" fillId="3" borderId="18" xfId="0" applyNumberFormat="1" applyFont="1" applyFill="1" applyBorder="1" applyAlignment="1">
      <alignment horizontal="center"/>
    </xf>
    <xf numFmtId="177" fontId="14" fillId="0" borderId="20" xfId="0" applyNumberFormat="1" applyFont="1" applyBorder="1" applyAlignment="1">
      <alignment horizontal="center"/>
    </xf>
    <xf numFmtId="177" fontId="14" fillId="0" borderId="19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0" fillId="2" borderId="32" xfId="0" applyNumberFormat="1" applyFont="1" applyFill="1" applyBorder="1" applyAlignment="1">
      <alignment horizontal="center" vertical="center" shrinkToFit="1"/>
    </xf>
    <xf numFmtId="0" fontId="10" fillId="2" borderId="36" xfId="0" applyNumberFormat="1" applyFont="1" applyFill="1" applyBorder="1" applyAlignment="1">
      <alignment horizontal="center" vertical="center" shrinkToFit="1"/>
    </xf>
    <xf numFmtId="0" fontId="10" fillId="2" borderId="36" xfId="0" applyNumberFormat="1" applyFont="1" applyFill="1" applyBorder="1" applyAlignment="1">
      <alignment horizontal="center" vertical="top" shrinkToFit="1"/>
    </xf>
    <xf numFmtId="49" fontId="13" fillId="4" borderId="18" xfId="0" applyNumberFormat="1" applyFont="1" applyFill="1" applyBorder="1" applyAlignment="1">
      <alignment horizontal="center" vertical="center" shrinkToFit="1"/>
    </xf>
    <xf numFmtId="0" fontId="10" fillId="2" borderId="38" xfId="0" applyNumberFormat="1" applyFont="1" applyFill="1" applyBorder="1" applyAlignment="1">
      <alignment horizontal="center" vertical="top" shrinkToFit="1"/>
    </xf>
    <xf numFmtId="0" fontId="22" fillId="0" borderId="18" xfId="0" applyFont="1" applyBorder="1" applyAlignment="1">
      <alignment horizontal="center" wrapText="1"/>
    </xf>
    <xf numFmtId="0" fontId="23" fillId="2" borderId="32" xfId="0" applyNumberFormat="1" applyFont="1" applyFill="1" applyBorder="1" applyAlignment="1">
      <alignment horizontal="center" vertical="center" shrinkToFit="1"/>
    </xf>
    <xf numFmtId="0" fontId="13" fillId="0" borderId="18" xfId="0" applyFont="1" applyBorder="1" applyAlignment="1">
      <alignment vertical="center"/>
    </xf>
    <xf numFmtId="49" fontId="13" fillId="0" borderId="18" xfId="0" applyNumberFormat="1" applyFont="1" applyBorder="1" applyAlignment="1"/>
    <xf numFmtId="0" fontId="13" fillId="0" borderId="18" xfId="0" applyFont="1" applyBorder="1" applyAlignment="1"/>
    <xf numFmtId="0" fontId="13" fillId="0" borderId="18" xfId="0" applyNumberFormat="1" applyFont="1" applyBorder="1" applyAlignment="1">
      <alignment horizontal="left"/>
    </xf>
    <xf numFmtId="177" fontId="15" fillId="0" borderId="18" xfId="0" applyNumberFormat="1" applyFont="1" applyFill="1" applyBorder="1" applyAlignment="1">
      <alignment horizontal="right"/>
    </xf>
    <xf numFmtId="0" fontId="15" fillId="0" borderId="18" xfId="0" applyFont="1" applyBorder="1" applyAlignment="1"/>
    <xf numFmtId="0" fontId="10" fillId="2" borderId="37" xfId="0" applyNumberFormat="1" applyFont="1" applyFill="1" applyBorder="1" applyAlignment="1">
      <alignment horizontal="center" vertical="center" shrinkToFit="1"/>
    </xf>
    <xf numFmtId="49" fontId="13" fillId="4" borderId="22" xfId="0" applyNumberFormat="1" applyFont="1" applyFill="1" applyBorder="1" applyAlignment="1">
      <alignment horizontal="center" vertical="center" shrinkToFit="1"/>
    </xf>
    <xf numFmtId="0" fontId="10" fillId="2" borderId="35" xfId="0" applyNumberFormat="1" applyFont="1" applyFill="1" applyBorder="1" applyAlignment="1">
      <alignment horizontal="center" vertical="center" shrinkToFit="1"/>
    </xf>
    <xf numFmtId="0" fontId="10" fillId="2" borderId="33" xfId="0" applyNumberFormat="1" applyFont="1" applyFill="1" applyBorder="1" applyAlignment="1">
      <alignment horizontal="center" vertical="center" shrinkToFit="1"/>
    </xf>
    <xf numFmtId="49" fontId="12" fillId="4" borderId="25" xfId="0" applyNumberFormat="1" applyFont="1" applyFill="1" applyBorder="1" applyAlignment="1">
      <alignment horizontal="center" vertical="center" shrinkToFit="1"/>
    </xf>
    <xf numFmtId="49" fontId="13" fillId="4" borderId="25" xfId="0" applyNumberFormat="1" applyFont="1" applyFill="1" applyBorder="1" applyAlignment="1">
      <alignment horizontal="center" vertical="center" shrinkToFit="1"/>
    </xf>
    <xf numFmtId="177" fontId="14" fillId="0" borderId="25" xfId="0" applyNumberFormat="1" applyFont="1" applyBorder="1" applyAlignment="1">
      <alignment horizontal="center"/>
    </xf>
    <xf numFmtId="2" fontId="14" fillId="0" borderId="25" xfId="0" applyNumberFormat="1" applyFont="1" applyBorder="1" applyAlignment="1">
      <alignment horizontal="center"/>
    </xf>
    <xf numFmtId="2" fontId="14" fillId="0" borderId="25" xfId="0" applyNumberFormat="1" applyFont="1" applyFill="1" applyBorder="1" applyAlignment="1">
      <alignment horizontal="center"/>
    </xf>
    <xf numFmtId="0" fontId="14" fillId="0" borderId="25" xfId="0" applyFont="1" applyBorder="1" applyAlignment="1">
      <alignment horizontal="center"/>
    </xf>
    <xf numFmtId="178" fontId="14" fillId="0" borderId="25" xfId="0" applyNumberFormat="1" applyFont="1" applyBorder="1" applyAlignment="1">
      <alignment horizontal="center"/>
    </xf>
    <xf numFmtId="179" fontId="14" fillId="0" borderId="25" xfId="0" applyNumberFormat="1" applyFont="1" applyBorder="1" applyAlignment="1">
      <alignment horizontal="center"/>
    </xf>
    <xf numFmtId="0" fontId="14" fillId="0" borderId="25" xfId="0" applyFont="1" applyBorder="1" applyAlignment="1">
      <alignment horizontal="center" shrinkToFit="1"/>
    </xf>
    <xf numFmtId="177" fontId="14" fillId="3" borderId="25" xfId="0" applyNumberFormat="1" applyFont="1" applyFill="1" applyBorder="1" applyAlignment="1">
      <alignment horizontal="center"/>
    </xf>
    <xf numFmtId="177" fontId="14" fillId="0" borderId="29" xfId="0" applyNumberFormat="1" applyFont="1" applyBorder="1" applyAlignment="1">
      <alignment horizontal="center"/>
    </xf>
    <xf numFmtId="177" fontId="14" fillId="0" borderId="26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5" fillId="0" borderId="0" xfId="0" applyFont="1" applyAlignment="1">
      <alignment horizontal="center"/>
    </xf>
    <xf numFmtId="177" fontId="11" fillId="0" borderId="0" xfId="0" applyNumberFormat="1" applyFont="1" applyAlignment="1">
      <alignment horizontal="right"/>
    </xf>
    <xf numFmtId="177" fontId="11" fillId="0" borderId="0" xfId="0" applyNumberFormat="1" applyFont="1"/>
    <xf numFmtId="0" fontId="25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177" fontId="11" fillId="0" borderId="9" xfId="0" applyNumberFormat="1" applyFont="1" applyBorder="1" applyAlignment="1">
      <alignment horizontal="center"/>
    </xf>
    <xf numFmtId="177" fontId="24" fillId="0" borderId="40" xfId="0" applyNumberFormat="1" applyFont="1" applyFill="1" applyBorder="1" applyAlignment="1">
      <alignment horizontal="center"/>
    </xf>
    <xf numFmtId="177" fontId="24" fillId="0" borderId="2" xfId="0" applyNumberFormat="1" applyFont="1" applyFill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177" fontId="11" fillId="0" borderId="10" xfId="0" applyNumberFormat="1" applyFont="1" applyBorder="1" applyAlignment="1">
      <alignment horizontal="center"/>
    </xf>
    <xf numFmtId="177" fontId="11" fillId="0" borderId="1" xfId="0" applyNumberFormat="1" applyFont="1" applyBorder="1" applyAlignment="1">
      <alignment horizontal="center"/>
    </xf>
    <xf numFmtId="177" fontId="11" fillId="0" borderId="2" xfId="0" applyNumberFormat="1" applyFont="1" applyBorder="1" applyAlignment="1">
      <alignment horizontal="center"/>
    </xf>
    <xf numFmtId="0" fontId="11" fillId="0" borderId="20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/>
    </xf>
    <xf numFmtId="0" fontId="25" fillId="0" borderId="12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177" fontId="11" fillId="0" borderId="12" xfId="0" applyNumberFormat="1" applyFont="1" applyBorder="1" applyAlignment="1">
      <alignment horizontal="right"/>
    </xf>
    <xf numFmtId="177" fontId="11" fillId="0" borderId="12" xfId="0" applyNumberFormat="1" applyFont="1" applyBorder="1"/>
    <xf numFmtId="177" fontId="11" fillId="0" borderId="13" xfId="0" applyNumberFormat="1" applyFont="1" applyBorder="1"/>
    <xf numFmtId="177" fontId="11" fillId="0" borderId="3" xfId="0" applyNumberFormat="1" applyFont="1" applyBorder="1" applyAlignment="1">
      <alignment horizontal="center"/>
    </xf>
    <xf numFmtId="177" fontId="11" fillId="0" borderId="4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/>
    </xf>
    <xf numFmtId="0" fontId="11" fillId="0" borderId="20" xfId="0" applyFont="1" applyBorder="1"/>
    <xf numFmtId="0" fontId="11" fillId="0" borderId="18" xfId="0" applyFont="1" applyBorder="1"/>
    <xf numFmtId="0" fontId="25" fillId="0" borderId="5" xfId="0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177" fontId="11" fillId="0" borderId="5" xfId="0" applyNumberFormat="1" applyFont="1" applyBorder="1"/>
    <xf numFmtId="177" fontId="11" fillId="0" borderId="6" xfId="0" applyNumberFormat="1" applyFont="1" applyBorder="1"/>
    <xf numFmtId="0" fontId="11" fillId="0" borderId="10" xfId="0" applyFont="1" applyBorder="1" applyAlignment="1">
      <alignment horizontal="center" vertical="center"/>
    </xf>
    <xf numFmtId="0" fontId="25" fillId="0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177" fontId="11" fillId="0" borderId="7" xfId="0" applyNumberFormat="1" applyFont="1" applyBorder="1"/>
    <xf numFmtId="177" fontId="11" fillId="0" borderId="8" xfId="0" applyNumberFormat="1" applyFont="1" applyBorder="1"/>
    <xf numFmtId="0" fontId="11" fillId="0" borderId="9" xfId="0" applyFont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177" fontId="11" fillId="0" borderId="3" xfId="0" applyNumberFormat="1" applyFont="1" applyBorder="1" applyAlignment="1">
      <alignment horizontal="right"/>
    </xf>
    <xf numFmtId="177" fontId="11" fillId="0" borderId="3" xfId="0" applyNumberFormat="1" applyFont="1" applyBorder="1"/>
    <xf numFmtId="177" fontId="11" fillId="0" borderId="4" xfId="0" applyNumberFormat="1" applyFont="1" applyBorder="1"/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77" fontId="11" fillId="0" borderId="7" xfId="0" applyNumberFormat="1" applyFont="1" applyBorder="1" applyAlignment="1">
      <alignment horizontal="right"/>
    </xf>
    <xf numFmtId="176" fontId="11" fillId="0" borderId="12" xfId="0" applyNumberFormat="1" applyFont="1" applyBorder="1" applyAlignment="1">
      <alignment horizontal="right"/>
    </xf>
    <xf numFmtId="176" fontId="11" fillId="0" borderId="3" xfId="0" applyNumberFormat="1" applyFont="1" applyBorder="1"/>
    <xf numFmtId="176" fontId="11" fillId="0" borderId="4" xfId="0" applyNumberFormat="1" applyFont="1" applyBorder="1"/>
    <xf numFmtId="2" fontId="11" fillId="0" borderId="20" xfId="0" applyNumberFormat="1" applyFont="1" applyBorder="1"/>
    <xf numFmtId="2" fontId="11" fillId="0" borderId="18" xfId="0" applyNumberFormat="1" applyFont="1" applyBorder="1"/>
    <xf numFmtId="177" fontId="11" fillId="0" borderId="18" xfId="0" applyNumberFormat="1" applyFont="1" applyBorder="1" applyAlignment="1">
      <alignment horizontal="center"/>
    </xf>
    <xf numFmtId="176" fontId="11" fillId="0" borderId="5" xfId="0" applyNumberFormat="1" applyFont="1" applyBorder="1" applyAlignment="1">
      <alignment horizontal="right"/>
    </xf>
    <xf numFmtId="176" fontId="11" fillId="0" borderId="5" xfId="0" applyNumberFormat="1" applyFont="1" applyBorder="1"/>
    <xf numFmtId="176" fontId="11" fillId="0" borderId="6" xfId="0" applyNumberFormat="1" applyFont="1" applyBorder="1"/>
    <xf numFmtId="176" fontId="11" fillId="0" borderId="7" xfId="0" applyNumberFormat="1" applyFont="1" applyBorder="1" applyAlignment="1">
      <alignment horizontal="right"/>
    </xf>
    <xf numFmtId="176" fontId="11" fillId="0" borderId="8" xfId="0" applyNumberFormat="1" applyFont="1" applyBorder="1"/>
    <xf numFmtId="0" fontId="11" fillId="0" borderId="1" xfId="0" applyFont="1" applyBorder="1" applyAlignment="1">
      <alignment horizontal="center" vertical="center" wrapText="1"/>
    </xf>
    <xf numFmtId="176" fontId="11" fillId="0" borderId="7" xfId="0" applyNumberFormat="1" applyFont="1" applyBorder="1"/>
    <xf numFmtId="0" fontId="11" fillId="0" borderId="1" xfId="0" applyFont="1" applyBorder="1" applyAlignment="1">
      <alignment horizontal="center" vertical="center"/>
    </xf>
    <xf numFmtId="177" fontId="11" fillId="0" borderId="6" xfId="0" applyNumberFormat="1" applyFont="1" applyBorder="1" applyProtection="1"/>
    <xf numFmtId="0" fontId="24" fillId="0" borderId="7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76" fontId="11" fillId="0" borderId="21" xfId="0" applyNumberFormat="1" applyFont="1" applyBorder="1" applyAlignment="1">
      <alignment horizontal="right"/>
    </xf>
    <xf numFmtId="177" fontId="11" fillId="0" borderId="21" xfId="0" applyNumberFormat="1" applyFont="1" applyBorder="1"/>
    <xf numFmtId="176" fontId="11" fillId="0" borderId="21" xfId="0" applyNumberFormat="1" applyFont="1" applyBorder="1"/>
    <xf numFmtId="0" fontId="11" fillId="0" borderId="22" xfId="0" applyFont="1" applyBorder="1"/>
    <xf numFmtId="177" fontId="11" fillId="0" borderId="22" xfId="0" applyNumberFormat="1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5" fillId="0" borderId="18" xfId="0" applyFont="1" applyBorder="1" applyAlignment="1">
      <alignment shrinkToFit="1"/>
    </xf>
    <xf numFmtId="176" fontId="11" fillId="0" borderId="18" xfId="0" applyNumberFormat="1" applyFont="1" applyBorder="1" applyAlignment="1">
      <alignment horizontal="right"/>
    </xf>
    <xf numFmtId="177" fontId="11" fillId="0" borderId="18" xfId="0" applyNumberFormat="1" applyFont="1" applyBorder="1"/>
    <xf numFmtId="176" fontId="11" fillId="0" borderId="18" xfId="0" applyNumberFormat="1" applyFont="1" applyBorder="1"/>
    <xf numFmtId="176" fontId="11" fillId="0" borderId="0" xfId="0" applyNumberFormat="1" applyFont="1" applyAlignment="1">
      <alignment horizontal="right"/>
    </xf>
    <xf numFmtId="176" fontId="11" fillId="0" borderId="0" xfId="0" applyNumberFormat="1" applyFont="1"/>
    <xf numFmtId="177" fontId="11" fillId="0" borderId="20" xfId="0" applyNumberFormat="1" applyFont="1" applyBorder="1"/>
    <xf numFmtId="0" fontId="12" fillId="0" borderId="1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533400</xdr:colOff>
      <xdr:row>0</xdr:row>
      <xdr:rowOff>0</xdr:rowOff>
    </xdr:to>
    <xdr:sp macro="" textlink="">
      <xdr:nvSpPr>
        <xdr:cNvPr id="33845" name="Line 1"/>
        <xdr:cNvSpPr>
          <a:spLocks noChangeShapeType="1"/>
        </xdr:cNvSpPr>
      </xdr:nvSpPr>
      <xdr:spPr bwMode="auto">
        <a:xfrm>
          <a:off x="4219575" y="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28575</xdr:colOff>
      <xdr:row>0</xdr:row>
      <xdr:rowOff>0</xdr:rowOff>
    </xdr:from>
    <xdr:to>
      <xdr:col>18</xdr:col>
      <xdr:colOff>371475</xdr:colOff>
      <xdr:row>0</xdr:row>
      <xdr:rowOff>0</xdr:rowOff>
    </xdr:to>
    <xdr:sp macro="" textlink="">
      <xdr:nvSpPr>
        <xdr:cNvPr id="33846" name="Line 2"/>
        <xdr:cNvSpPr>
          <a:spLocks noChangeShapeType="1"/>
        </xdr:cNvSpPr>
      </xdr:nvSpPr>
      <xdr:spPr bwMode="auto">
        <a:xfrm>
          <a:off x="6657975" y="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14</xdr:col>
      <xdr:colOff>7938</xdr:colOff>
      <xdr:row>2</xdr:row>
      <xdr:rowOff>0</xdr:rowOff>
    </xdr:to>
    <xdr:sp macro="" textlink="">
      <xdr:nvSpPr>
        <xdr:cNvPr id="33847" name="Line 3"/>
        <xdr:cNvSpPr>
          <a:spLocks noChangeShapeType="1"/>
        </xdr:cNvSpPr>
      </xdr:nvSpPr>
      <xdr:spPr bwMode="auto">
        <a:xfrm>
          <a:off x="4191000" y="333375"/>
          <a:ext cx="73818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20637</xdr:colOff>
      <xdr:row>2</xdr:row>
      <xdr:rowOff>0</xdr:rowOff>
    </xdr:from>
    <xdr:to>
      <xdr:col>18</xdr:col>
      <xdr:colOff>363537</xdr:colOff>
      <xdr:row>2</xdr:row>
      <xdr:rowOff>0</xdr:rowOff>
    </xdr:to>
    <xdr:sp macro="" textlink="">
      <xdr:nvSpPr>
        <xdr:cNvPr id="33848" name="Line 4"/>
        <xdr:cNvSpPr>
          <a:spLocks noChangeShapeType="1"/>
        </xdr:cNvSpPr>
      </xdr:nvSpPr>
      <xdr:spPr bwMode="auto">
        <a:xfrm>
          <a:off x="6624637" y="3333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33</xdr:row>
      <xdr:rowOff>0</xdr:rowOff>
    </xdr:from>
    <xdr:to>
      <xdr:col>13</xdr:col>
      <xdr:colOff>533400</xdr:colOff>
      <xdr:row>33</xdr:row>
      <xdr:rowOff>0</xdr:rowOff>
    </xdr:to>
    <xdr:sp macro="" textlink="">
      <xdr:nvSpPr>
        <xdr:cNvPr id="33849" name="Line 5"/>
        <xdr:cNvSpPr>
          <a:spLocks noChangeShapeType="1"/>
        </xdr:cNvSpPr>
      </xdr:nvSpPr>
      <xdr:spPr bwMode="auto">
        <a:xfrm>
          <a:off x="4219575" y="705802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28575</xdr:colOff>
      <xdr:row>33</xdr:row>
      <xdr:rowOff>0</xdr:rowOff>
    </xdr:from>
    <xdr:to>
      <xdr:col>18</xdr:col>
      <xdr:colOff>371475</xdr:colOff>
      <xdr:row>33</xdr:row>
      <xdr:rowOff>0</xdr:rowOff>
    </xdr:to>
    <xdr:sp macro="" textlink="">
      <xdr:nvSpPr>
        <xdr:cNvPr id="33850" name="Line 6"/>
        <xdr:cNvSpPr>
          <a:spLocks noChangeShapeType="1"/>
        </xdr:cNvSpPr>
      </xdr:nvSpPr>
      <xdr:spPr bwMode="auto">
        <a:xfrm>
          <a:off x="6657975" y="70580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28575</xdr:colOff>
      <xdr:row>2</xdr:row>
      <xdr:rowOff>0</xdr:rowOff>
    </xdr:from>
    <xdr:to>
      <xdr:col>22</xdr:col>
      <xdr:colOff>371475</xdr:colOff>
      <xdr:row>2</xdr:row>
      <xdr:rowOff>0</xdr:rowOff>
    </xdr:to>
    <xdr:sp macro="" textlink="">
      <xdr:nvSpPr>
        <xdr:cNvPr id="33851" name="Line 7"/>
        <xdr:cNvSpPr>
          <a:spLocks noChangeShapeType="1"/>
        </xdr:cNvSpPr>
      </xdr:nvSpPr>
      <xdr:spPr bwMode="auto">
        <a:xfrm>
          <a:off x="8143875" y="3333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X668"/>
  <sheetViews>
    <sheetView zoomScaleNormal="100" zoomScaleSheetLayoutView="100" workbookViewId="0">
      <pane ySplit="4" topLeftCell="A5" activePane="bottomLeft" state="frozen"/>
      <selection activeCell="J21" sqref="J21"/>
      <selection pane="bottomLeft" activeCell="U14" sqref="U14"/>
    </sheetView>
  </sheetViews>
  <sheetFormatPr defaultRowHeight="18"/>
  <cols>
    <col min="1" max="1" width="0.75" style="26" customWidth="1"/>
    <col min="2" max="3" width="6.375" style="25" customWidth="1"/>
    <col min="4" max="4" width="9.625" style="25" customWidth="1"/>
    <col min="5" max="17" width="9.125" style="26" customWidth="1"/>
    <col min="18" max="18" width="16.75" style="26" customWidth="1"/>
    <col min="19" max="19" width="2.75" style="27" customWidth="1"/>
    <col min="20" max="16384" width="9" style="26"/>
  </cols>
  <sheetData>
    <row r="1" spans="2:24" ht="15" customHeight="1">
      <c r="B1" s="25" t="s">
        <v>279</v>
      </c>
      <c r="N1" s="54" t="s">
        <v>270</v>
      </c>
      <c r="O1" s="54"/>
      <c r="P1" s="54"/>
      <c r="Q1" s="54"/>
      <c r="R1" s="54"/>
    </row>
    <row r="2" spans="2:24" s="34" customFormat="1" ht="15" customHeight="1">
      <c r="B2" s="28" t="s">
        <v>210</v>
      </c>
      <c r="C2" s="55" t="s">
        <v>272</v>
      </c>
      <c r="D2" s="28" t="s">
        <v>273</v>
      </c>
      <c r="E2" s="29" t="s">
        <v>214</v>
      </c>
      <c r="F2" s="29"/>
      <c r="G2" s="29"/>
      <c r="H2" s="30" t="s">
        <v>267</v>
      </c>
      <c r="I2" s="31"/>
      <c r="J2" s="32"/>
      <c r="K2" s="30" t="s">
        <v>265</v>
      </c>
      <c r="L2" s="31"/>
      <c r="M2" s="32"/>
      <c r="N2" s="30" t="s">
        <v>213</v>
      </c>
      <c r="O2" s="31"/>
      <c r="P2" s="32"/>
      <c r="Q2" s="231" t="s">
        <v>280</v>
      </c>
      <c r="R2" s="29" t="s">
        <v>150</v>
      </c>
      <c r="S2" s="33"/>
    </row>
    <row r="3" spans="2:24" s="34" customFormat="1" ht="15" customHeight="1">
      <c r="B3" s="28"/>
      <c r="C3" s="56"/>
      <c r="D3" s="28"/>
      <c r="E3" s="30" t="s">
        <v>266</v>
      </c>
      <c r="F3" s="31"/>
      <c r="G3" s="32"/>
      <c r="H3" s="30" t="s">
        <v>268</v>
      </c>
      <c r="I3" s="31"/>
      <c r="J3" s="32"/>
      <c r="K3" s="30" t="s">
        <v>269</v>
      </c>
      <c r="L3" s="31"/>
      <c r="M3" s="32"/>
      <c r="N3" s="51"/>
      <c r="O3" s="52"/>
      <c r="P3" s="53"/>
      <c r="Q3" s="29"/>
      <c r="R3" s="29"/>
      <c r="S3" s="33"/>
    </row>
    <row r="4" spans="2:24" s="34" customFormat="1" ht="15" customHeight="1">
      <c r="B4" s="28"/>
      <c r="C4" s="57"/>
      <c r="D4" s="28"/>
      <c r="E4" s="35" t="s">
        <v>185</v>
      </c>
      <c r="F4" s="35" t="s">
        <v>211</v>
      </c>
      <c r="G4" s="35" t="s">
        <v>212</v>
      </c>
      <c r="H4" s="35" t="s">
        <v>185</v>
      </c>
      <c r="I4" s="35" t="s">
        <v>211</v>
      </c>
      <c r="J4" s="35" t="s">
        <v>212</v>
      </c>
      <c r="K4" s="35" t="s">
        <v>185</v>
      </c>
      <c r="L4" s="35" t="s">
        <v>211</v>
      </c>
      <c r="M4" s="35" t="s">
        <v>212</v>
      </c>
      <c r="N4" s="35" t="s">
        <v>185</v>
      </c>
      <c r="O4" s="35" t="s">
        <v>211</v>
      </c>
      <c r="P4" s="35" t="s">
        <v>186</v>
      </c>
      <c r="Q4" s="29"/>
      <c r="R4" s="29"/>
      <c r="S4" s="33"/>
    </row>
    <row r="5" spans="2:24" s="41" customFormat="1" ht="18" customHeight="1">
      <c r="B5" s="24"/>
      <c r="C5" s="24"/>
      <c r="D5" s="3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8"/>
      <c r="S5" s="39"/>
      <c r="T5" s="40"/>
      <c r="U5" s="40"/>
      <c r="V5" s="40"/>
      <c r="W5" s="40"/>
      <c r="X5" s="40"/>
    </row>
    <row r="6" spans="2:24" s="41" customFormat="1" ht="18" customHeight="1">
      <c r="B6" s="36">
        <v>1</v>
      </c>
      <c r="C6" s="36">
        <v>5</v>
      </c>
      <c r="D6" s="36"/>
      <c r="E6" s="37">
        <v>2.5999999999999999E-2</v>
      </c>
      <c r="F6" s="37"/>
      <c r="G6" s="37">
        <f>E6</f>
        <v>2.5999999999999999E-2</v>
      </c>
      <c r="H6" s="37">
        <v>0.214</v>
      </c>
      <c r="I6" s="37"/>
      <c r="J6" s="37">
        <f>H6</f>
        <v>0.214</v>
      </c>
      <c r="K6" s="37"/>
      <c r="L6" s="37"/>
      <c r="M6" s="37">
        <f>K6</f>
        <v>0</v>
      </c>
      <c r="N6" s="37">
        <f>E6+H6+K6</f>
        <v>0.24</v>
      </c>
      <c r="O6" s="37"/>
      <c r="P6" s="37">
        <f>N6</f>
        <v>0.24</v>
      </c>
      <c r="Q6" s="42">
        <f>ROUND((G6*0.83+J6*0.4+M6*0.85)/P6,2)</f>
        <v>0.45</v>
      </c>
      <c r="R6" s="38"/>
      <c r="S6" s="39"/>
      <c r="T6" s="40"/>
      <c r="U6" s="40"/>
      <c r="V6" s="40"/>
      <c r="W6" s="40"/>
      <c r="X6" s="40"/>
    </row>
    <row r="7" spans="2:24" s="41" customFormat="1" ht="18" customHeight="1">
      <c r="B7" s="36">
        <v>2</v>
      </c>
      <c r="C7" s="36">
        <v>5</v>
      </c>
      <c r="D7" s="36"/>
      <c r="E7" s="37">
        <v>2.5999999999999999E-2</v>
      </c>
      <c r="F7" s="37"/>
      <c r="G7" s="37">
        <f t="shared" ref="G7:G12" si="0">E7+F7</f>
        <v>2.5999999999999999E-2</v>
      </c>
      <c r="H7" s="37">
        <v>0.14000000000000001</v>
      </c>
      <c r="I7" s="37"/>
      <c r="J7" s="37">
        <f t="shared" ref="J7:J12" si="1">H7+I7</f>
        <v>0.14000000000000001</v>
      </c>
      <c r="K7" s="37">
        <v>0.3</v>
      </c>
      <c r="L7" s="37"/>
      <c r="M7" s="37">
        <f t="shared" ref="M7:M12" si="2">K7+L7</f>
        <v>0.3</v>
      </c>
      <c r="N7" s="37">
        <f t="shared" ref="N7:N12" si="3">E7+H7+K7</f>
        <v>0.46599999999999997</v>
      </c>
      <c r="O7" s="37"/>
      <c r="P7" s="37">
        <f t="shared" ref="P7:P12" si="4">N7+O7</f>
        <v>0.46599999999999997</v>
      </c>
      <c r="Q7" s="42">
        <f t="shared" ref="Q7:Q12" si="5">ROUND((G7*0.83+J7*0.4+M7*0.85)/P7,2)</f>
        <v>0.71</v>
      </c>
      <c r="R7" s="38"/>
      <c r="S7" s="39"/>
      <c r="T7" s="40"/>
      <c r="U7" s="40"/>
      <c r="V7" s="40"/>
      <c r="W7" s="40"/>
      <c r="X7" s="40"/>
    </row>
    <row r="8" spans="2:24" s="41" customFormat="1" ht="18" customHeight="1">
      <c r="B8" s="36">
        <v>5</v>
      </c>
      <c r="C8" s="36">
        <v>6</v>
      </c>
      <c r="D8" s="36" t="s">
        <v>271</v>
      </c>
      <c r="E8" s="37"/>
      <c r="F8" s="37">
        <f>SUM(G6:G7)</f>
        <v>5.1999999999999998E-2</v>
      </c>
      <c r="G8" s="37">
        <f t="shared" si="0"/>
        <v>5.1999999999999998E-2</v>
      </c>
      <c r="H8" s="37"/>
      <c r="I8" s="37">
        <f>SUM(J6:J7)</f>
        <v>0.35399999999999998</v>
      </c>
      <c r="J8" s="37">
        <f t="shared" si="1"/>
        <v>0.35399999999999998</v>
      </c>
      <c r="K8" s="37"/>
      <c r="L8" s="37">
        <f>SUM(M6:M7)</f>
        <v>0.3</v>
      </c>
      <c r="M8" s="37">
        <f t="shared" si="2"/>
        <v>0.3</v>
      </c>
      <c r="N8" s="37">
        <f t="shared" si="3"/>
        <v>0</v>
      </c>
      <c r="O8" s="37">
        <f>SUM(P6:P7)</f>
        <v>0.70599999999999996</v>
      </c>
      <c r="P8" s="37">
        <f t="shared" si="4"/>
        <v>0.70599999999999996</v>
      </c>
      <c r="Q8" s="42">
        <f t="shared" si="5"/>
        <v>0.62</v>
      </c>
      <c r="R8" s="38"/>
      <c r="S8" s="39"/>
      <c r="T8" s="40"/>
      <c r="U8" s="40"/>
      <c r="V8" s="40"/>
      <c r="W8" s="40"/>
      <c r="X8" s="40"/>
    </row>
    <row r="9" spans="2:24" s="41" customFormat="1" ht="18" customHeight="1">
      <c r="B9" s="36">
        <v>3</v>
      </c>
      <c r="C9" s="36">
        <v>6</v>
      </c>
      <c r="D9" s="36"/>
      <c r="E9" s="37">
        <v>3.4000000000000002E-2</v>
      </c>
      <c r="F9" s="37"/>
      <c r="G9" s="37">
        <f t="shared" si="0"/>
        <v>3.4000000000000002E-2</v>
      </c>
      <c r="H9" s="37">
        <v>0.14099999999999999</v>
      </c>
      <c r="I9" s="37"/>
      <c r="J9" s="37">
        <f t="shared" si="1"/>
        <v>0.14099999999999999</v>
      </c>
      <c r="K9" s="37">
        <v>0</v>
      </c>
      <c r="L9" s="37"/>
      <c r="M9" s="37">
        <f t="shared" si="2"/>
        <v>0</v>
      </c>
      <c r="N9" s="37">
        <f t="shared" si="3"/>
        <v>0.17499999999999999</v>
      </c>
      <c r="O9" s="37"/>
      <c r="P9" s="37">
        <f t="shared" si="4"/>
        <v>0.17499999999999999</v>
      </c>
      <c r="Q9" s="42">
        <f t="shared" si="5"/>
        <v>0.48</v>
      </c>
      <c r="R9" s="38"/>
      <c r="S9" s="39"/>
      <c r="T9" s="40"/>
      <c r="U9" s="40"/>
      <c r="V9" s="40"/>
      <c r="W9" s="40"/>
      <c r="X9" s="40"/>
    </row>
    <row r="10" spans="2:24" s="41" customFormat="1" ht="18" customHeight="1">
      <c r="B10" s="36">
        <v>6</v>
      </c>
      <c r="C10" s="36">
        <v>7</v>
      </c>
      <c r="D10" s="36" t="s">
        <v>274</v>
      </c>
      <c r="E10" s="37"/>
      <c r="F10" s="37">
        <f>G9+G8</f>
        <v>8.5999999999999993E-2</v>
      </c>
      <c r="G10" s="37">
        <f t="shared" si="0"/>
        <v>8.5999999999999993E-2</v>
      </c>
      <c r="H10" s="37"/>
      <c r="I10" s="37">
        <f>J9+J8</f>
        <v>0.495</v>
      </c>
      <c r="J10" s="37">
        <f t="shared" si="1"/>
        <v>0.495</v>
      </c>
      <c r="K10" s="37"/>
      <c r="L10" s="37">
        <f>M9+M8</f>
        <v>0.3</v>
      </c>
      <c r="M10" s="37">
        <f t="shared" si="2"/>
        <v>0.3</v>
      </c>
      <c r="N10" s="37">
        <f t="shared" si="3"/>
        <v>0</v>
      </c>
      <c r="O10" s="37">
        <f>P9+P8</f>
        <v>0.88100000000000001</v>
      </c>
      <c r="P10" s="37">
        <f t="shared" si="4"/>
        <v>0.88100000000000001</v>
      </c>
      <c r="Q10" s="42">
        <f t="shared" si="5"/>
        <v>0.6</v>
      </c>
      <c r="R10" s="38"/>
      <c r="S10" s="39"/>
      <c r="T10" s="40"/>
      <c r="U10" s="40"/>
      <c r="V10" s="40"/>
      <c r="W10" s="40"/>
      <c r="X10" s="40"/>
    </row>
    <row r="11" spans="2:24" s="41" customFormat="1" ht="18" customHeight="1">
      <c r="B11" s="36">
        <v>4</v>
      </c>
      <c r="C11" s="36">
        <v>7</v>
      </c>
      <c r="D11" s="36"/>
      <c r="E11" s="37">
        <v>3.4000000000000002E-2</v>
      </c>
      <c r="F11" s="37"/>
      <c r="G11" s="37">
        <f t="shared" si="0"/>
        <v>3.4000000000000002E-2</v>
      </c>
      <c r="H11" s="37">
        <v>0.26700000000000002</v>
      </c>
      <c r="I11" s="37"/>
      <c r="J11" s="37">
        <f t="shared" si="1"/>
        <v>0.26700000000000002</v>
      </c>
      <c r="K11" s="37">
        <v>0</v>
      </c>
      <c r="L11" s="37"/>
      <c r="M11" s="37">
        <f t="shared" si="2"/>
        <v>0</v>
      </c>
      <c r="N11" s="37">
        <f t="shared" si="3"/>
        <v>0.30100000000000005</v>
      </c>
      <c r="O11" s="37"/>
      <c r="P11" s="37">
        <f t="shared" si="4"/>
        <v>0.30100000000000005</v>
      </c>
      <c r="Q11" s="42">
        <f t="shared" si="5"/>
        <v>0.45</v>
      </c>
      <c r="R11" s="38"/>
      <c r="S11" s="39"/>
      <c r="T11" s="40"/>
      <c r="U11" s="40"/>
      <c r="V11" s="40"/>
      <c r="W11" s="40"/>
      <c r="X11" s="40"/>
    </row>
    <row r="12" spans="2:24" s="41" customFormat="1" ht="18" customHeight="1">
      <c r="B12" s="36">
        <v>7</v>
      </c>
      <c r="C12" s="36"/>
      <c r="D12" s="36" t="s">
        <v>275</v>
      </c>
      <c r="E12" s="37"/>
      <c r="F12" s="37">
        <f>G10+G11</f>
        <v>0.12</v>
      </c>
      <c r="G12" s="37">
        <f t="shared" si="0"/>
        <v>0.12</v>
      </c>
      <c r="H12" s="37"/>
      <c r="I12" s="37">
        <f>J10+J11</f>
        <v>0.76200000000000001</v>
      </c>
      <c r="J12" s="37">
        <f t="shared" si="1"/>
        <v>0.76200000000000001</v>
      </c>
      <c r="K12" s="37"/>
      <c r="L12" s="37">
        <f>M10+M11</f>
        <v>0.3</v>
      </c>
      <c r="M12" s="37">
        <f t="shared" si="2"/>
        <v>0.3</v>
      </c>
      <c r="N12" s="37">
        <f t="shared" si="3"/>
        <v>0</v>
      </c>
      <c r="O12" s="37">
        <f>P11+P10</f>
        <v>1.1819999999999999</v>
      </c>
      <c r="P12" s="37">
        <f t="shared" si="4"/>
        <v>1.1819999999999999</v>
      </c>
      <c r="Q12" s="42">
        <f t="shared" si="5"/>
        <v>0.56000000000000005</v>
      </c>
      <c r="R12" s="38"/>
      <c r="S12" s="39"/>
      <c r="T12" s="40"/>
      <c r="U12" s="40"/>
      <c r="V12" s="40"/>
      <c r="W12" s="40"/>
      <c r="X12" s="40"/>
    </row>
    <row r="13" spans="2:24" s="41" customFormat="1" ht="18" customHeight="1">
      <c r="B13" s="36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42"/>
      <c r="R13" s="38"/>
      <c r="S13" s="39"/>
      <c r="T13" s="40"/>
      <c r="U13" s="40"/>
      <c r="V13" s="40"/>
      <c r="W13" s="40"/>
      <c r="X13" s="40"/>
    </row>
    <row r="14" spans="2:24" s="41" customFormat="1" ht="18" customHeight="1">
      <c r="B14" s="36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42"/>
      <c r="R14" s="38"/>
      <c r="S14" s="39"/>
      <c r="T14" s="40"/>
      <c r="U14" s="40"/>
      <c r="V14" s="40"/>
      <c r="W14" s="40"/>
      <c r="X14" s="40"/>
    </row>
    <row r="15" spans="2:24" s="41" customFormat="1" ht="18" customHeight="1">
      <c r="B15" s="36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42"/>
      <c r="R15" s="38"/>
      <c r="S15" s="39"/>
      <c r="T15" s="40"/>
      <c r="U15" s="40"/>
      <c r="V15" s="40"/>
      <c r="W15" s="40"/>
      <c r="X15" s="40"/>
    </row>
    <row r="16" spans="2:24" s="41" customFormat="1" ht="18" customHeight="1">
      <c r="B16" s="36"/>
      <c r="C16" s="36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42"/>
      <c r="R16" s="38"/>
      <c r="S16" s="39"/>
      <c r="T16" s="40"/>
      <c r="U16" s="40"/>
      <c r="V16" s="40"/>
      <c r="W16" s="40"/>
      <c r="X16" s="40"/>
    </row>
    <row r="17" spans="2:24" s="41" customFormat="1" ht="18" customHeight="1">
      <c r="B17" s="36"/>
      <c r="C17" s="36"/>
      <c r="D17" s="3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42"/>
      <c r="R17" s="38"/>
      <c r="S17" s="39"/>
      <c r="T17" s="40"/>
      <c r="U17" s="40"/>
      <c r="V17" s="40"/>
      <c r="W17" s="40"/>
      <c r="X17" s="40"/>
    </row>
    <row r="18" spans="2:24" s="41" customFormat="1" ht="18" customHeight="1">
      <c r="B18" s="36"/>
      <c r="C18" s="36"/>
      <c r="D18" s="3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42"/>
      <c r="R18" s="38"/>
      <c r="S18" s="39"/>
      <c r="T18" s="40"/>
      <c r="U18" s="40"/>
      <c r="V18" s="40"/>
      <c r="W18" s="40"/>
      <c r="X18" s="40"/>
    </row>
    <row r="19" spans="2:24" s="41" customFormat="1" ht="18" customHeight="1">
      <c r="B19" s="36"/>
      <c r="C19" s="36"/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42"/>
      <c r="R19" s="38"/>
      <c r="S19" s="39"/>
      <c r="T19" s="40"/>
      <c r="U19" s="40"/>
      <c r="V19" s="40"/>
      <c r="W19" s="40"/>
      <c r="X19" s="40"/>
    </row>
    <row r="20" spans="2:24" s="41" customFormat="1" ht="18" customHeight="1">
      <c r="B20" s="36"/>
      <c r="C20" s="36"/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42"/>
      <c r="R20" s="38"/>
      <c r="S20" s="39"/>
      <c r="T20" s="40"/>
      <c r="U20" s="40"/>
      <c r="V20" s="40"/>
      <c r="W20" s="40"/>
      <c r="X20" s="40"/>
    </row>
    <row r="21" spans="2:24" s="41" customFormat="1" ht="18" customHeight="1">
      <c r="B21" s="36"/>
      <c r="C21" s="36"/>
      <c r="D21" s="36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42"/>
      <c r="R21" s="38"/>
      <c r="S21" s="39"/>
      <c r="T21" s="40"/>
      <c r="U21" s="40"/>
      <c r="V21" s="40"/>
      <c r="W21" s="40"/>
      <c r="X21" s="40"/>
    </row>
    <row r="22" spans="2:24" s="41" customFormat="1" ht="18" customHeight="1">
      <c r="B22" s="36"/>
      <c r="C22" s="36"/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2"/>
      <c r="R22" s="38"/>
      <c r="S22" s="39"/>
      <c r="T22" s="40"/>
      <c r="U22" s="40"/>
      <c r="V22" s="40"/>
      <c r="W22" s="40"/>
      <c r="X22" s="40"/>
    </row>
    <row r="23" spans="2:24" s="41" customFormat="1" ht="18" customHeight="1">
      <c r="B23" s="36"/>
      <c r="C23" s="36"/>
      <c r="D23" s="36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2"/>
      <c r="R23" s="38"/>
      <c r="S23" s="39"/>
      <c r="T23" s="40"/>
      <c r="U23" s="40"/>
      <c r="V23" s="40"/>
      <c r="W23" s="40"/>
      <c r="X23" s="40"/>
    </row>
    <row r="24" spans="2:24" s="41" customFormat="1" ht="18" customHeight="1">
      <c r="B24" s="36"/>
      <c r="C24" s="36"/>
      <c r="D24" s="36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42"/>
      <c r="R24" s="38"/>
      <c r="S24" s="39"/>
      <c r="T24" s="43"/>
      <c r="U24" s="44"/>
      <c r="V24" s="40"/>
      <c r="W24" s="40"/>
      <c r="X24" s="40"/>
    </row>
    <row r="25" spans="2:24" s="41" customFormat="1" ht="18" customHeight="1">
      <c r="B25" s="36"/>
      <c r="C25" s="36"/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42"/>
      <c r="R25" s="38"/>
      <c r="S25" s="39"/>
      <c r="T25" s="40"/>
      <c r="U25" s="40"/>
      <c r="V25" s="40"/>
      <c r="W25" s="40"/>
      <c r="X25" s="40"/>
    </row>
    <row r="26" spans="2:24" s="41" customFormat="1" ht="18" customHeight="1">
      <c r="B26" s="36"/>
      <c r="C26" s="36"/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42"/>
      <c r="R26" s="38"/>
      <c r="S26" s="39"/>
      <c r="T26" s="40"/>
      <c r="U26" s="40"/>
      <c r="V26" s="40"/>
      <c r="W26" s="40"/>
      <c r="X26" s="40"/>
    </row>
    <row r="27" spans="2:24" s="41" customFormat="1" ht="18" customHeight="1">
      <c r="B27" s="36"/>
      <c r="C27" s="36"/>
      <c r="D27" s="36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42"/>
      <c r="R27" s="38"/>
      <c r="S27" s="39"/>
      <c r="T27" s="40"/>
      <c r="U27" s="40"/>
      <c r="V27" s="40"/>
      <c r="W27" s="40"/>
      <c r="X27" s="40"/>
    </row>
    <row r="28" spans="2:24" s="41" customFormat="1" ht="18" customHeight="1">
      <c r="B28" s="36"/>
      <c r="C28" s="36"/>
      <c r="D28" s="36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42"/>
      <c r="R28" s="38"/>
      <c r="S28" s="39"/>
      <c r="T28" s="40"/>
      <c r="U28" s="40"/>
      <c r="V28" s="40"/>
      <c r="W28" s="40"/>
      <c r="X28" s="40"/>
    </row>
    <row r="29" spans="2:24" s="41" customFormat="1" ht="18" customHeight="1">
      <c r="B29" s="36"/>
      <c r="C29" s="36"/>
      <c r="D29" s="36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42"/>
      <c r="R29" s="38"/>
      <c r="S29" s="39"/>
      <c r="T29" s="40"/>
      <c r="U29" s="40"/>
      <c r="V29" s="40"/>
      <c r="W29" s="40"/>
      <c r="X29" s="40"/>
    </row>
    <row r="30" spans="2:24" s="41" customFormat="1" ht="18" customHeight="1">
      <c r="B30" s="36"/>
      <c r="C30" s="36"/>
      <c r="D30" s="36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42"/>
      <c r="R30" s="38"/>
      <c r="S30" s="39"/>
      <c r="T30" s="40"/>
      <c r="U30" s="40"/>
      <c r="V30" s="40"/>
      <c r="W30" s="40"/>
      <c r="X30" s="40"/>
    </row>
    <row r="31" spans="2:24" s="41" customFormat="1" ht="18" customHeight="1">
      <c r="B31" s="36"/>
      <c r="C31" s="36"/>
      <c r="D31" s="36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42"/>
      <c r="R31" s="38"/>
      <c r="S31" s="39"/>
      <c r="T31" s="40"/>
      <c r="U31" s="40"/>
      <c r="V31" s="40"/>
      <c r="W31" s="40"/>
      <c r="X31" s="40"/>
    </row>
    <row r="32" spans="2:24" s="41" customFormat="1" ht="18" customHeight="1">
      <c r="B32" s="36"/>
      <c r="C32" s="36"/>
      <c r="D32" s="36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42"/>
      <c r="R32" s="38"/>
      <c r="S32" s="39"/>
      <c r="T32" s="40"/>
      <c r="U32" s="40"/>
      <c r="V32" s="40"/>
      <c r="W32" s="40"/>
      <c r="X32" s="40"/>
    </row>
    <row r="33" spans="2:24" s="41" customFormat="1" ht="18" customHeight="1">
      <c r="B33" s="24"/>
      <c r="C33" s="24"/>
      <c r="D33" s="36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42"/>
      <c r="R33" s="38"/>
      <c r="S33" s="39"/>
      <c r="T33" s="40"/>
      <c r="U33" s="40"/>
      <c r="V33" s="40"/>
      <c r="W33" s="40"/>
      <c r="X33" s="40"/>
    </row>
    <row r="34" spans="2:24" s="41" customFormat="1" ht="18" customHeight="1">
      <c r="B34" s="36"/>
      <c r="C34" s="36"/>
      <c r="D34" s="36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42"/>
      <c r="R34" s="38"/>
      <c r="S34" s="39"/>
      <c r="T34" s="40"/>
      <c r="U34" s="40"/>
      <c r="V34" s="40"/>
      <c r="W34" s="40"/>
      <c r="X34" s="40"/>
    </row>
    <row r="35" spans="2:24" s="41" customFormat="1" ht="18" customHeight="1">
      <c r="B35" s="36"/>
      <c r="C35" s="36"/>
      <c r="D35" s="36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42"/>
      <c r="R35" s="38"/>
      <c r="S35" s="39"/>
      <c r="T35" s="40"/>
      <c r="U35" s="40"/>
      <c r="V35" s="40"/>
      <c r="W35" s="40"/>
      <c r="X35" s="40"/>
    </row>
    <row r="36" spans="2:24" s="41" customFormat="1" ht="18" customHeight="1">
      <c r="B36" s="36"/>
      <c r="C36" s="36"/>
      <c r="D36" s="3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42"/>
      <c r="R36" s="38"/>
      <c r="S36" s="39"/>
      <c r="T36" s="40"/>
      <c r="U36" s="40"/>
      <c r="V36" s="40"/>
      <c r="W36" s="40"/>
      <c r="X36" s="40"/>
    </row>
    <row r="37" spans="2:24" s="41" customFormat="1" ht="18" customHeight="1">
      <c r="B37" s="36"/>
      <c r="C37" s="36"/>
      <c r="D37" s="3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42"/>
      <c r="R37" s="38"/>
      <c r="S37" s="39"/>
      <c r="T37" s="40"/>
      <c r="U37" s="40"/>
      <c r="V37" s="40"/>
      <c r="W37" s="40"/>
      <c r="X37" s="40"/>
    </row>
    <row r="38" spans="2:24" s="41" customFormat="1" ht="18" customHeight="1">
      <c r="B38" s="36"/>
      <c r="C38" s="36"/>
      <c r="D38" s="3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42"/>
      <c r="R38" s="38"/>
      <c r="S38" s="39"/>
      <c r="T38" s="40"/>
      <c r="U38" s="40"/>
      <c r="V38" s="40"/>
      <c r="W38" s="40"/>
      <c r="X38" s="40"/>
    </row>
    <row r="39" spans="2:24" s="41" customFormat="1" ht="18" customHeight="1">
      <c r="B39" s="36"/>
      <c r="C39" s="36"/>
      <c r="D39" s="3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42"/>
      <c r="R39" s="38"/>
      <c r="S39" s="39"/>
      <c r="T39" s="40"/>
      <c r="U39" s="40"/>
      <c r="V39" s="40"/>
      <c r="W39" s="40"/>
      <c r="X39" s="40"/>
    </row>
    <row r="40" spans="2:24" s="41" customFormat="1" ht="18" customHeight="1">
      <c r="B40" s="36"/>
      <c r="C40" s="36"/>
      <c r="D40" s="3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42"/>
      <c r="R40" s="38"/>
      <c r="S40" s="39"/>
      <c r="T40" s="40"/>
      <c r="U40" s="40"/>
      <c r="V40" s="40"/>
      <c r="W40" s="40"/>
      <c r="X40" s="40"/>
    </row>
    <row r="41" spans="2:24" s="41" customFormat="1" ht="18" customHeight="1">
      <c r="B41" s="36"/>
      <c r="C41" s="36"/>
      <c r="D41" s="3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42"/>
      <c r="R41" s="38"/>
      <c r="S41" s="39"/>
      <c r="T41" s="40"/>
      <c r="U41" s="40"/>
      <c r="V41" s="40"/>
      <c r="W41" s="40"/>
      <c r="X41" s="40"/>
    </row>
    <row r="42" spans="2:24" s="41" customFormat="1" ht="18" customHeight="1">
      <c r="B42" s="36"/>
      <c r="C42" s="36"/>
      <c r="D42" s="3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42"/>
      <c r="R42" s="38"/>
      <c r="S42" s="39"/>
      <c r="T42" s="40"/>
      <c r="U42" s="40"/>
      <c r="V42" s="40"/>
      <c r="W42" s="40"/>
      <c r="X42" s="40"/>
    </row>
    <row r="43" spans="2:24" s="41" customFormat="1" ht="18" customHeight="1">
      <c r="B43" s="36"/>
      <c r="C43" s="36"/>
      <c r="D43" s="3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42"/>
      <c r="R43" s="38"/>
      <c r="S43" s="39"/>
      <c r="T43" s="40"/>
      <c r="U43" s="40"/>
      <c r="V43" s="40"/>
      <c r="W43" s="40"/>
      <c r="X43" s="40"/>
    </row>
    <row r="44" spans="2:24" s="41" customFormat="1" ht="18" customHeight="1">
      <c r="B44" s="36"/>
      <c r="C44" s="36"/>
      <c r="D44" s="3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42"/>
      <c r="R44" s="38"/>
      <c r="S44" s="39"/>
      <c r="T44" s="40"/>
      <c r="U44" s="40"/>
      <c r="V44" s="40"/>
      <c r="W44" s="40"/>
      <c r="X44" s="40"/>
    </row>
    <row r="45" spans="2:24" s="41" customFormat="1" ht="18" customHeight="1">
      <c r="B45" s="36"/>
      <c r="C45" s="36"/>
      <c r="D45" s="3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42"/>
      <c r="R45" s="38"/>
      <c r="S45" s="39"/>
      <c r="T45" s="40"/>
      <c r="U45" s="40"/>
      <c r="V45" s="40"/>
      <c r="W45" s="40"/>
      <c r="X45" s="40"/>
    </row>
    <row r="46" spans="2:24" s="41" customFormat="1" ht="18" customHeight="1">
      <c r="B46" s="36"/>
      <c r="C46" s="36"/>
      <c r="D46" s="3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42"/>
      <c r="R46" s="38"/>
      <c r="S46" s="39"/>
      <c r="T46" s="40"/>
      <c r="U46" s="40"/>
      <c r="V46" s="40"/>
      <c r="W46" s="40"/>
      <c r="X46" s="40"/>
    </row>
    <row r="47" spans="2:24" s="41" customFormat="1" ht="18" customHeight="1">
      <c r="B47" s="36"/>
      <c r="C47" s="36"/>
      <c r="D47" s="3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42"/>
      <c r="R47" s="38"/>
      <c r="S47" s="39"/>
      <c r="T47" s="40"/>
      <c r="U47" s="40"/>
      <c r="V47" s="40"/>
      <c r="W47" s="40"/>
      <c r="X47" s="40"/>
    </row>
    <row r="48" spans="2:24" s="41" customFormat="1" ht="18" customHeight="1">
      <c r="B48" s="36"/>
      <c r="C48" s="36"/>
      <c r="D48" s="3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42"/>
      <c r="R48" s="38"/>
      <c r="S48" s="39"/>
      <c r="T48" s="40"/>
      <c r="U48" s="40"/>
      <c r="V48" s="40"/>
      <c r="W48" s="40"/>
      <c r="X48" s="40"/>
    </row>
    <row r="49" spans="2:24" s="41" customFormat="1" ht="18" customHeight="1">
      <c r="B49" s="36"/>
      <c r="C49" s="36"/>
      <c r="D49" s="3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42"/>
      <c r="R49" s="38"/>
      <c r="S49" s="39"/>
      <c r="T49" s="40"/>
      <c r="U49" s="40"/>
      <c r="V49" s="40"/>
      <c r="W49" s="40"/>
      <c r="X49" s="40"/>
    </row>
    <row r="50" spans="2:24" s="41" customFormat="1" ht="18" customHeight="1">
      <c r="B50" s="36"/>
      <c r="C50" s="36"/>
      <c r="D50" s="3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42"/>
      <c r="R50" s="38"/>
      <c r="S50" s="39"/>
      <c r="T50" s="40"/>
      <c r="U50" s="40"/>
      <c r="V50" s="40"/>
      <c r="W50" s="40"/>
      <c r="X50" s="40"/>
    </row>
    <row r="51" spans="2:24" s="41" customFormat="1" ht="18" customHeight="1">
      <c r="B51" s="36"/>
      <c r="C51" s="36"/>
      <c r="D51" s="3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42"/>
      <c r="R51" s="38"/>
      <c r="S51" s="39"/>
      <c r="T51" s="40"/>
      <c r="U51" s="40"/>
      <c r="V51" s="40"/>
      <c r="W51" s="40"/>
      <c r="X51" s="40"/>
    </row>
    <row r="52" spans="2:24" s="41" customFormat="1" ht="18" customHeight="1">
      <c r="B52" s="36"/>
      <c r="C52" s="36"/>
      <c r="D52" s="3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42"/>
      <c r="R52" s="38"/>
      <c r="S52" s="39"/>
      <c r="T52" s="40"/>
      <c r="U52" s="40"/>
      <c r="V52" s="40"/>
      <c r="W52" s="40"/>
      <c r="X52" s="40"/>
    </row>
    <row r="53" spans="2:24" s="41" customFormat="1" ht="18" customHeight="1">
      <c r="B53" s="36"/>
      <c r="C53" s="36"/>
      <c r="D53" s="36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42"/>
      <c r="R53" s="38"/>
      <c r="S53" s="39"/>
      <c r="T53" s="40"/>
      <c r="U53" s="40"/>
      <c r="V53" s="40"/>
      <c r="W53" s="40"/>
      <c r="X53" s="40"/>
    </row>
    <row r="54" spans="2:24" s="41" customFormat="1" ht="18" customHeight="1">
      <c r="B54" s="36"/>
      <c r="C54" s="36"/>
      <c r="D54" s="36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42"/>
      <c r="R54" s="38"/>
      <c r="S54" s="39"/>
      <c r="T54" s="40"/>
      <c r="U54" s="40"/>
      <c r="V54" s="40"/>
      <c r="W54" s="40"/>
      <c r="X54" s="40"/>
    </row>
    <row r="55" spans="2:24" s="41" customFormat="1" ht="18" customHeight="1">
      <c r="B55" s="36"/>
      <c r="C55" s="36"/>
      <c r="D55" s="36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42"/>
      <c r="R55" s="38"/>
      <c r="S55" s="39"/>
      <c r="T55" s="40"/>
      <c r="U55" s="40"/>
      <c r="V55" s="40"/>
      <c r="W55" s="40"/>
      <c r="X55" s="40"/>
    </row>
    <row r="56" spans="2:24" s="41" customFormat="1" ht="18" customHeight="1">
      <c r="B56" s="36"/>
      <c r="C56" s="36"/>
      <c r="D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42"/>
      <c r="R56" s="38"/>
      <c r="S56" s="39"/>
      <c r="T56" s="40"/>
      <c r="U56" s="40"/>
      <c r="V56" s="40"/>
      <c r="W56" s="40"/>
      <c r="X56" s="40"/>
    </row>
    <row r="57" spans="2:24" s="41" customFormat="1" ht="18" customHeight="1">
      <c r="B57" s="36"/>
      <c r="C57" s="36"/>
      <c r="D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42"/>
      <c r="R57" s="38"/>
      <c r="S57" s="39"/>
      <c r="T57" s="40"/>
      <c r="U57" s="40"/>
      <c r="V57" s="40"/>
      <c r="W57" s="40"/>
      <c r="X57" s="40"/>
    </row>
    <row r="58" spans="2:24" s="41" customFormat="1" ht="18" customHeight="1">
      <c r="B58" s="36"/>
      <c r="C58" s="36"/>
      <c r="D58" s="36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42"/>
      <c r="R58" s="38"/>
      <c r="S58" s="39"/>
      <c r="T58" s="40"/>
      <c r="U58" s="40"/>
      <c r="V58" s="40"/>
      <c r="W58" s="40"/>
      <c r="X58" s="40"/>
    </row>
    <row r="59" spans="2:24" s="41" customFormat="1" ht="18" customHeight="1">
      <c r="B59" s="36"/>
      <c r="C59" s="36"/>
      <c r="D59" s="36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42"/>
      <c r="R59" s="38"/>
      <c r="S59" s="39"/>
      <c r="T59" s="40"/>
      <c r="U59" s="40"/>
      <c r="V59" s="40"/>
      <c r="W59" s="40"/>
      <c r="X59" s="40"/>
    </row>
    <row r="60" spans="2:24" s="41" customFormat="1" ht="18" customHeight="1">
      <c r="B60" s="36"/>
      <c r="C60" s="36"/>
      <c r="D60" s="36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42"/>
      <c r="R60" s="38"/>
      <c r="S60" s="39"/>
      <c r="T60" s="40"/>
      <c r="U60" s="40"/>
      <c r="V60" s="40"/>
      <c r="W60" s="40"/>
      <c r="X60" s="40"/>
    </row>
    <row r="61" spans="2:24" s="41" customFormat="1" ht="18" customHeight="1">
      <c r="B61" s="24"/>
      <c r="C61" s="24"/>
      <c r="D61" s="36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42"/>
      <c r="R61" s="38"/>
      <c r="S61" s="39"/>
      <c r="T61" s="40"/>
      <c r="U61" s="40"/>
      <c r="V61" s="40"/>
      <c r="W61" s="40"/>
      <c r="X61" s="40"/>
    </row>
    <row r="62" spans="2:24" s="41" customFormat="1" ht="18" customHeight="1">
      <c r="B62" s="36"/>
      <c r="C62" s="36"/>
      <c r="D62" s="36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42"/>
      <c r="R62" s="38"/>
      <c r="S62" s="39"/>
      <c r="T62" s="40"/>
      <c r="U62" s="40"/>
      <c r="V62" s="40"/>
      <c r="W62" s="40"/>
      <c r="X62" s="40"/>
    </row>
    <row r="63" spans="2:24" s="41" customFormat="1" ht="18" customHeight="1">
      <c r="B63" s="36"/>
      <c r="C63" s="36"/>
      <c r="D63" s="36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42"/>
      <c r="R63" s="38"/>
      <c r="S63" s="39"/>
      <c r="T63" s="40"/>
      <c r="U63" s="40"/>
      <c r="V63" s="40"/>
      <c r="W63" s="40"/>
      <c r="X63" s="40"/>
    </row>
    <row r="64" spans="2:24" s="41" customFormat="1" ht="18" customHeight="1">
      <c r="B64" s="36"/>
      <c r="C64" s="36"/>
      <c r="D64" s="36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42"/>
      <c r="R64" s="38"/>
      <c r="S64" s="39"/>
      <c r="T64" s="40"/>
      <c r="U64" s="40"/>
      <c r="V64" s="40"/>
      <c r="W64" s="40"/>
      <c r="X64" s="40"/>
    </row>
    <row r="65" spans="2:24" s="41" customFormat="1" ht="18" customHeight="1">
      <c r="B65" s="36"/>
      <c r="C65" s="36"/>
      <c r="D65" s="36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42"/>
      <c r="R65" s="38"/>
      <c r="S65" s="39"/>
      <c r="T65" s="40"/>
      <c r="U65" s="40"/>
      <c r="V65" s="40"/>
      <c r="W65" s="40"/>
      <c r="X65" s="40"/>
    </row>
    <row r="66" spans="2:24" s="41" customFormat="1" ht="18" customHeight="1">
      <c r="B66" s="36"/>
      <c r="C66" s="36"/>
      <c r="D66" s="36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42"/>
      <c r="R66" s="38"/>
      <c r="S66" s="39"/>
      <c r="T66" s="40"/>
      <c r="U66" s="40"/>
      <c r="V66" s="40"/>
      <c r="W66" s="40"/>
      <c r="X66" s="40"/>
    </row>
    <row r="67" spans="2:24" s="41" customFormat="1" ht="18" customHeight="1">
      <c r="B67" s="36"/>
      <c r="C67" s="36"/>
      <c r="D67" s="36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42"/>
      <c r="R67" s="38"/>
      <c r="S67" s="39"/>
      <c r="T67" s="40"/>
      <c r="U67" s="40"/>
      <c r="V67" s="40"/>
      <c r="W67" s="40"/>
      <c r="X67" s="40"/>
    </row>
    <row r="68" spans="2:24" s="41" customFormat="1" ht="18" customHeight="1">
      <c r="B68" s="36"/>
      <c r="C68" s="36"/>
      <c r="D68" s="36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42"/>
      <c r="R68" s="38"/>
      <c r="S68" s="39"/>
      <c r="T68" s="40"/>
      <c r="U68" s="40"/>
      <c r="V68" s="40"/>
      <c r="W68" s="40"/>
      <c r="X68" s="40"/>
    </row>
    <row r="69" spans="2:24" s="41" customFormat="1" ht="18" customHeight="1">
      <c r="B69" s="36"/>
      <c r="C69" s="36"/>
      <c r="D69" s="36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42"/>
      <c r="R69" s="38"/>
      <c r="S69" s="39"/>
      <c r="T69" s="40"/>
      <c r="U69" s="40"/>
      <c r="V69" s="40"/>
      <c r="W69" s="40"/>
      <c r="X69" s="40"/>
    </row>
    <row r="70" spans="2:24" s="41" customFormat="1" ht="18" customHeight="1">
      <c r="B70" s="36"/>
      <c r="C70" s="36"/>
      <c r="D70" s="36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42"/>
      <c r="R70" s="38"/>
      <c r="S70" s="39"/>
      <c r="T70" s="40"/>
      <c r="U70" s="40"/>
      <c r="V70" s="40"/>
      <c r="W70" s="40"/>
      <c r="X70" s="40"/>
    </row>
    <row r="71" spans="2:24" s="41" customFormat="1" ht="18" customHeight="1">
      <c r="B71" s="36"/>
      <c r="C71" s="36"/>
      <c r="D71" s="36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42"/>
      <c r="R71" s="38"/>
      <c r="S71" s="39"/>
      <c r="T71" s="40"/>
      <c r="U71" s="40"/>
      <c r="V71" s="40"/>
      <c r="W71" s="40"/>
      <c r="X71" s="40"/>
    </row>
    <row r="72" spans="2:24" s="41" customFormat="1" ht="18" customHeight="1">
      <c r="B72" s="36"/>
      <c r="C72" s="36"/>
      <c r="D72" s="36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42"/>
      <c r="R72" s="38"/>
      <c r="S72" s="39"/>
      <c r="T72" s="40"/>
      <c r="U72" s="40"/>
      <c r="V72" s="40"/>
      <c r="W72" s="40"/>
      <c r="X72" s="40"/>
    </row>
    <row r="73" spans="2:24" s="41" customFormat="1" ht="18" customHeight="1">
      <c r="B73" s="36"/>
      <c r="C73" s="36"/>
      <c r="D73" s="36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42"/>
      <c r="R73" s="38"/>
      <c r="S73" s="39"/>
      <c r="T73" s="40"/>
      <c r="U73" s="40"/>
      <c r="V73" s="40"/>
      <c r="W73" s="40"/>
      <c r="X73" s="40"/>
    </row>
    <row r="74" spans="2:24" s="41" customFormat="1" ht="18" customHeight="1">
      <c r="B74" s="36"/>
      <c r="C74" s="36"/>
      <c r="D74" s="36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42"/>
      <c r="R74" s="38"/>
      <c r="S74" s="39"/>
      <c r="T74" s="40"/>
      <c r="U74" s="40"/>
      <c r="V74" s="40"/>
      <c r="W74" s="40"/>
      <c r="X74" s="40"/>
    </row>
    <row r="75" spans="2:24" s="41" customFormat="1" ht="18" customHeight="1">
      <c r="B75" s="36"/>
      <c r="C75" s="36"/>
      <c r="D75" s="36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42"/>
      <c r="R75" s="38"/>
      <c r="S75" s="39"/>
      <c r="T75" s="40"/>
      <c r="U75" s="40"/>
      <c r="V75" s="40"/>
      <c r="W75" s="40"/>
      <c r="X75" s="40"/>
    </row>
    <row r="76" spans="2:24" s="41" customFormat="1" ht="18" customHeight="1">
      <c r="B76" s="36"/>
      <c r="C76" s="36"/>
      <c r="D76" s="36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42"/>
      <c r="R76" s="38"/>
      <c r="S76" s="39"/>
      <c r="T76" s="40"/>
      <c r="U76" s="40"/>
      <c r="V76" s="40"/>
      <c r="W76" s="40"/>
      <c r="X76" s="40"/>
    </row>
    <row r="77" spans="2:24" s="41" customFormat="1" ht="18" customHeight="1">
      <c r="B77" s="36"/>
      <c r="C77" s="36"/>
      <c r="D77" s="36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42"/>
      <c r="R77" s="38"/>
      <c r="S77" s="39"/>
      <c r="T77" s="40"/>
      <c r="U77" s="40"/>
      <c r="V77" s="40"/>
      <c r="W77" s="40"/>
      <c r="X77" s="40"/>
    </row>
    <row r="78" spans="2:24" s="41" customFormat="1" ht="18" customHeight="1">
      <c r="B78" s="36"/>
      <c r="C78" s="36"/>
      <c r="D78" s="36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42"/>
      <c r="R78" s="38"/>
      <c r="S78" s="39"/>
      <c r="T78" s="40"/>
      <c r="U78" s="40"/>
      <c r="V78" s="40"/>
      <c r="W78" s="40"/>
      <c r="X78" s="40"/>
    </row>
    <row r="79" spans="2:24" s="41" customFormat="1" ht="18" customHeight="1">
      <c r="B79" s="36"/>
      <c r="C79" s="36"/>
      <c r="D79" s="36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42"/>
      <c r="R79" s="38"/>
      <c r="S79" s="39"/>
      <c r="T79" s="40"/>
      <c r="U79" s="40"/>
      <c r="V79" s="40"/>
      <c r="W79" s="40"/>
      <c r="X79" s="40"/>
    </row>
    <row r="80" spans="2:24" s="41" customFormat="1" ht="18" customHeight="1">
      <c r="B80" s="36"/>
      <c r="C80" s="36"/>
      <c r="D80" s="36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42"/>
      <c r="R80" s="38"/>
      <c r="S80" s="39"/>
      <c r="T80" s="40"/>
      <c r="U80" s="40"/>
      <c r="V80" s="40"/>
      <c r="W80" s="40"/>
      <c r="X80" s="40"/>
    </row>
    <row r="81" spans="2:24" s="41" customFormat="1" ht="18" customHeight="1">
      <c r="B81" s="36"/>
      <c r="C81" s="36"/>
      <c r="D81" s="36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42"/>
      <c r="R81" s="38"/>
      <c r="S81" s="39"/>
      <c r="T81" s="40"/>
      <c r="U81" s="40"/>
      <c r="V81" s="40"/>
      <c r="W81" s="40"/>
      <c r="X81" s="40"/>
    </row>
    <row r="82" spans="2:24" s="41" customFormat="1" ht="18" customHeight="1">
      <c r="B82" s="36"/>
      <c r="C82" s="36"/>
      <c r="D82" s="45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42"/>
      <c r="R82" s="38"/>
      <c r="S82" s="39"/>
      <c r="T82" s="40"/>
      <c r="U82" s="40"/>
      <c r="V82" s="40"/>
      <c r="W82" s="40"/>
      <c r="X82" s="40"/>
    </row>
    <row r="83" spans="2:24" s="41" customFormat="1" ht="18" customHeight="1">
      <c r="B83" s="36"/>
      <c r="C83" s="36"/>
      <c r="D83" s="36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42"/>
      <c r="R83" s="38"/>
      <c r="S83" s="39"/>
      <c r="T83" s="40"/>
      <c r="U83" s="40"/>
      <c r="V83" s="40"/>
      <c r="W83" s="40"/>
      <c r="X83" s="40"/>
    </row>
    <row r="84" spans="2:24" s="41" customFormat="1" ht="18" customHeight="1">
      <c r="B84" s="36"/>
      <c r="C84" s="36"/>
      <c r="D84" s="36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42"/>
      <c r="R84" s="38"/>
      <c r="S84" s="39"/>
      <c r="T84" s="40"/>
      <c r="U84" s="40"/>
      <c r="V84" s="40"/>
      <c r="W84" s="40"/>
      <c r="X84" s="40"/>
    </row>
    <row r="85" spans="2:24" s="41" customFormat="1" ht="18" customHeight="1">
      <c r="B85" s="36"/>
      <c r="C85" s="36"/>
      <c r="D85" s="36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42"/>
      <c r="R85" s="38"/>
      <c r="S85" s="39"/>
      <c r="T85" s="40"/>
      <c r="U85" s="40"/>
      <c r="V85" s="40"/>
      <c r="W85" s="40"/>
      <c r="X85" s="40"/>
    </row>
    <row r="86" spans="2:24" s="41" customFormat="1" ht="18" customHeight="1">
      <c r="B86" s="36"/>
      <c r="C86" s="36"/>
      <c r="D86" s="36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42"/>
      <c r="R86" s="38"/>
      <c r="S86" s="39"/>
      <c r="T86" s="40"/>
      <c r="U86" s="40"/>
      <c r="V86" s="40"/>
      <c r="W86" s="40"/>
      <c r="X86" s="40"/>
    </row>
    <row r="87" spans="2:24" s="41" customFormat="1" ht="18" customHeight="1">
      <c r="B87" s="36"/>
      <c r="C87" s="36"/>
      <c r="D87" s="36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42"/>
      <c r="R87" s="38"/>
      <c r="S87" s="39"/>
      <c r="T87" s="40"/>
      <c r="U87" s="40"/>
      <c r="V87" s="40"/>
      <c r="W87" s="40"/>
      <c r="X87" s="40"/>
    </row>
    <row r="88" spans="2:24" s="41" customFormat="1" ht="18" customHeight="1">
      <c r="B88" s="36"/>
      <c r="C88" s="36"/>
      <c r="D88" s="36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42"/>
      <c r="R88" s="38"/>
      <c r="S88" s="39"/>
      <c r="T88" s="40"/>
      <c r="U88" s="40"/>
      <c r="V88" s="40"/>
      <c r="W88" s="40"/>
      <c r="X88" s="40"/>
    </row>
    <row r="89" spans="2:24" s="41" customFormat="1" ht="18" customHeight="1">
      <c r="B89" s="36"/>
      <c r="C89" s="36"/>
      <c r="D89" s="36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42"/>
      <c r="R89" s="38"/>
      <c r="S89" s="39"/>
      <c r="T89" s="40"/>
      <c r="U89" s="40"/>
      <c r="V89" s="40"/>
      <c r="W89" s="40"/>
      <c r="X89" s="40"/>
    </row>
    <row r="90" spans="2:24" s="41" customFormat="1" ht="18" customHeight="1">
      <c r="B90" s="36"/>
      <c r="C90" s="36"/>
      <c r="D90" s="36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42"/>
      <c r="R90" s="38"/>
      <c r="S90" s="39"/>
      <c r="T90" s="40"/>
      <c r="U90" s="40"/>
      <c r="V90" s="40"/>
      <c r="W90" s="40"/>
      <c r="X90" s="40"/>
    </row>
    <row r="91" spans="2:24" s="41" customFormat="1" ht="18" customHeight="1">
      <c r="B91" s="36"/>
      <c r="C91" s="36"/>
      <c r="D91" s="36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42"/>
      <c r="R91" s="38"/>
      <c r="S91" s="39"/>
      <c r="T91" s="40"/>
      <c r="U91" s="40"/>
      <c r="V91" s="40"/>
      <c r="W91" s="40"/>
      <c r="X91" s="40"/>
    </row>
    <row r="92" spans="2:24" s="41" customFormat="1" ht="18" customHeight="1">
      <c r="B92" s="36"/>
      <c r="C92" s="36"/>
      <c r="D92" s="36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42"/>
      <c r="R92" s="38"/>
      <c r="S92" s="39"/>
      <c r="T92" s="40"/>
      <c r="U92" s="40"/>
      <c r="V92" s="40"/>
      <c r="W92" s="40"/>
      <c r="X92" s="40"/>
    </row>
    <row r="93" spans="2:24" s="41" customFormat="1" ht="18" customHeight="1">
      <c r="B93" s="36"/>
      <c r="C93" s="36"/>
      <c r="D93" s="36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42"/>
      <c r="R93" s="38"/>
      <c r="S93" s="39"/>
      <c r="T93" s="40"/>
      <c r="U93" s="40"/>
      <c r="V93" s="40"/>
      <c r="W93" s="40"/>
      <c r="X93" s="40"/>
    </row>
    <row r="94" spans="2:24" s="41" customFormat="1" ht="18" customHeight="1">
      <c r="B94" s="46"/>
      <c r="C94" s="46"/>
      <c r="D94" s="36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42"/>
      <c r="R94" s="38"/>
      <c r="S94" s="39"/>
      <c r="T94" s="40"/>
      <c r="U94" s="40"/>
      <c r="V94" s="40"/>
      <c r="W94" s="40"/>
      <c r="X94" s="40"/>
    </row>
    <row r="95" spans="2:24" s="41" customFormat="1" ht="18" customHeight="1">
      <c r="B95" s="36"/>
      <c r="C95" s="36"/>
      <c r="D95" s="36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42"/>
      <c r="R95" s="38"/>
      <c r="S95" s="39"/>
      <c r="T95" s="40"/>
      <c r="U95" s="40"/>
      <c r="V95" s="40"/>
      <c r="W95" s="40"/>
      <c r="X95" s="40"/>
    </row>
    <row r="96" spans="2:24" s="41" customFormat="1" ht="18" customHeight="1">
      <c r="B96" s="36"/>
      <c r="C96" s="36"/>
      <c r="D96" s="46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42"/>
      <c r="R96" s="38"/>
      <c r="S96" s="39"/>
      <c r="T96" s="40"/>
      <c r="U96" s="40"/>
      <c r="V96" s="40"/>
      <c r="W96" s="40"/>
      <c r="X96" s="40"/>
    </row>
    <row r="97" spans="2:24" s="41" customFormat="1" ht="18" customHeight="1">
      <c r="B97" s="36"/>
      <c r="C97" s="36"/>
      <c r="D97" s="36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42"/>
      <c r="R97" s="38"/>
      <c r="S97" s="39"/>
      <c r="T97" s="40"/>
      <c r="U97" s="40"/>
      <c r="V97" s="40"/>
      <c r="W97" s="40"/>
      <c r="X97" s="40"/>
    </row>
    <row r="98" spans="2:24" s="41" customFormat="1" ht="18" customHeight="1">
      <c r="B98" s="36"/>
      <c r="C98" s="36"/>
      <c r="D98" s="46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42"/>
      <c r="R98" s="38"/>
      <c r="S98" s="39"/>
      <c r="T98" s="40"/>
      <c r="U98" s="40"/>
      <c r="V98" s="40"/>
      <c r="W98" s="40"/>
      <c r="X98" s="40"/>
    </row>
    <row r="99" spans="2:24" s="41" customFormat="1" ht="18" customHeight="1">
      <c r="B99" s="36"/>
      <c r="C99" s="36"/>
      <c r="D99" s="36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42"/>
      <c r="R99" s="38"/>
      <c r="S99" s="39"/>
      <c r="T99" s="40"/>
      <c r="U99" s="40"/>
      <c r="V99" s="40"/>
      <c r="W99" s="40"/>
      <c r="X99" s="40"/>
    </row>
    <row r="100" spans="2:24" s="41" customFormat="1" ht="18" customHeight="1">
      <c r="B100" s="36"/>
      <c r="C100" s="36"/>
      <c r="D100" s="36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42"/>
      <c r="R100" s="38"/>
      <c r="S100" s="39"/>
      <c r="T100" s="40"/>
      <c r="U100" s="40"/>
      <c r="V100" s="40"/>
      <c r="W100" s="40"/>
      <c r="X100" s="40"/>
    </row>
    <row r="101" spans="2:24" s="41" customFormat="1" ht="18" customHeight="1">
      <c r="B101" s="36"/>
      <c r="C101" s="36"/>
      <c r="D101" s="36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42"/>
      <c r="R101" s="38"/>
      <c r="S101" s="39"/>
      <c r="T101" s="40"/>
      <c r="U101" s="40"/>
      <c r="V101" s="40"/>
      <c r="W101" s="40"/>
      <c r="X101" s="40"/>
    </row>
    <row r="102" spans="2:24" s="41" customFormat="1" ht="18" customHeight="1">
      <c r="B102" s="36"/>
      <c r="C102" s="36"/>
      <c r="D102" s="36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42"/>
      <c r="R102" s="38"/>
      <c r="S102" s="39"/>
      <c r="T102" s="40"/>
      <c r="U102" s="40"/>
      <c r="V102" s="40"/>
      <c r="W102" s="40"/>
      <c r="X102" s="40"/>
    </row>
    <row r="103" spans="2:24" s="41" customFormat="1" ht="18" customHeight="1">
      <c r="B103" s="36"/>
      <c r="C103" s="36"/>
      <c r="D103" s="36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42"/>
      <c r="R103" s="38"/>
      <c r="S103" s="39"/>
      <c r="T103" s="40"/>
      <c r="U103" s="40"/>
      <c r="V103" s="40"/>
      <c r="W103" s="40"/>
      <c r="X103" s="40"/>
    </row>
    <row r="104" spans="2:24" s="41" customFormat="1" ht="18" customHeight="1">
      <c r="B104" s="36"/>
      <c r="C104" s="36"/>
      <c r="D104" s="36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42"/>
      <c r="R104" s="38"/>
      <c r="S104" s="39"/>
      <c r="T104" s="40"/>
      <c r="U104" s="40"/>
      <c r="V104" s="40"/>
      <c r="W104" s="40"/>
      <c r="X104" s="40"/>
    </row>
    <row r="105" spans="2:24" s="41" customFormat="1" ht="18" customHeight="1">
      <c r="B105" s="36"/>
      <c r="C105" s="36"/>
      <c r="D105" s="36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42"/>
      <c r="R105" s="38"/>
      <c r="S105" s="39"/>
      <c r="T105" s="40"/>
      <c r="U105" s="40"/>
      <c r="V105" s="40"/>
      <c r="W105" s="40"/>
      <c r="X105" s="40"/>
    </row>
    <row r="106" spans="2:24" s="41" customFormat="1" ht="18" customHeight="1">
      <c r="B106" s="36"/>
      <c r="C106" s="36"/>
      <c r="D106" s="36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42"/>
      <c r="R106" s="38"/>
      <c r="S106" s="39"/>
      <c r="T106" s="40"/>
      <c r="U106" s="40"/>
      <c r="V106" s="40"/>
      <c r="W106" s="40"/>
      <c r="X106" s="40"/>
    </row>
    <row r="107" spans="2:24" s="41" customFormat="1" ht="18" customHeight="1">
      <c r="B107" s="36"/>
      <c r="C107" s="36"/>
      <c r="D107" s="36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42"/>
      <c r="R107" s="38"/>
      <c r="S107" s="39"/>
      <c r="T107" s="40"/>
      <c r="U107" s="40"/>
      <c r="V107" s="40"/>
      <c r="W107" s="40"/>
      <c r="X107" s="40"/>
    </row>
    <row r="108" spans="2:24" s="41" customFormat="1" ht="18" customHeight="1">
      <c r="B108" s="36"/>
      <c r="C108" s="36"/>
      <c r="D108" s="36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42"/>
      <c r="R108" s="38"/>
      <c r="S108" s="39"/>
      <c r="T108" s="40"/>
      <c r="U108" s="40"/>
      <c r="V108" s="40"/>
      <c r="W108" s="40"/>
      <c r="X108" s="40"/>
    </row>
    <row r="109" spans="2:24" s="41" customFormat="1" ht="18" customHeight="1">
      <c r="B109" s="36"/>
      <c r="C109" s="36"/>
      <c r="D109" s="36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42"/>
      <c r="R109" s="38"/>
      <c r="S109" s="39"/>
      <c r="T109" s="40"/>
      <c r="U109" s="40"/>
      <c r="V109" s="40"/>
      <c r="W109" s="40"/>
      <c r="X109" s="40"/>
    </row>
    <row r="110" spans="2:24" s="41" customFormat="1" ht="18" customHeight="1">
      <c r="B110" s="36"/>
      <c r="C110" s="36"/>
      <c r="D110" s="36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42"/>
      <c r="R110" s="38"/>
      <c r="S110" s="39"/>
      <c r="T110" s="40"/>
      <c r="U110" s="40"/>
      <c r="V110" s="40"/>
      <c r="W110" s="40"/>
      <c r="X110" s="40"/>
    </row>
    <row r="111" spans="2:24" s="41" customFormat="1" ht="18" customHeight="1">
      <c r="B111" s="36"/>
      <c r="C111" s="36"/>
      <c r="D111" s="36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42"/>
      <c r="R111" s="38"/>
      <c r="S111" s="39"/>
      <c r="T111" s="40"/>
      <c r="U111" s="40"/>
      <c r="V111" s="40"/>
      <c r="W111" s="40"/>
      <c r="X111" s="40"/>
    </row>
    <row r="112" spans="2:24" s="41" customFormat="1" ht="18" customHeight="1">
      <c r="B112" s="36"/>
      <c r="C112" s="36"/>
      <c r="D112" s="36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42"/>
      <c r="R112" s="38"/>
      <c r="S112" s="39"/>
      <c r="T112" s="40"/>
      <c r="U112" s="40"/>
      <c r="V112" s="40"/>
      <c r="W112" s="40"/>
      <c r="X112" s="40"/>
    </row>
    <row r="113" spans="2:24" s="41" customFormat="1" ht="18" customHeight="1">
      <c r="B113" s="36"/>
      <c r="C113" s="36"/>
      <c r="D113" s="36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42"/>
      <c r="R113" s="38"/>
      <c r="S113" s="39"/>
      <c r="T113" s="40"/>
      <c r="U113" s="40"/>
      <c r="V113" s="40"/>
      <c r="W113" s="40"/>
      <c r="X113" s="40"/>
    </row>
    <row r="114" spans="2:24" s="41" customFormat="1" ht="18" customHeight="1">
      <c r="B114" s="36"/>
      <c r="C114" s="36"/>
      <c r="D114" s="36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42"/>
      <c r="R114" s="38"/>
      <c r="S114" s="39"/>
      <c r="T114" s="40"/>
      <c r="U114" s="40"/>
      <c r="V114" s="40"/>
      <c r="W114" s="40"/>
      <c r="X114" s="40"/>
    </row>
    <row r="115" spans="2:24" s="41" customFormat="1" ht="18" customHeight="1">
      <c r="B115" s="36"/>
      <c r="C115" s="36"/>
      <c r="D115" s="36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42"/>
      <c r="R115" s="38"/>
      <c r="S115" s="39"/>
      <c r="T115" s="40"/>
      <c r="U115" s="40"/>
      <c r="V115" s="40"/>
      <c r="W115" s="40"/>
      <c r="X115" s="40"/>
    </row>
    <row r="116" spans="2:24" s="41" customFormat="1" ht="18" customHeight="1">
      <c r="B116" s="36"/>
      <c r="C116" s="36"/>
      <c r="D116" s="36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42"/>
      <c r="R116" s="38"/>
      <c r="S116" s="39"/>
      <c r="T116" s="40"/>
      <c r="U116" s="40"/>
      <c r="V116" s="40"/>
      <c r="W116" s="40"/>
      <c r="X116" s="40"/>
    </row>
    <row r="117" spans="2:24" s="41" customFormat="1" ht="18" customHeight="1">
      <c r="B117" s="24"/>
      <c r="C117" s="24"/>
      <c r="D117" s="36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42"/>
      <c r="R117" s="38"/>
      <c r="S117" s="39"/>
      <c r="T117" s="40"/>
      <c r="U117" s="40"/>
      <c r="V117" s="40"/>
      <c r="W117" s="40"/>
      <c r="X117" s="40"/>
    </row>
    <row r="118" spans="2:24" s="41" customFormat="1" ht="18" customHeight="1">
      <c r="B118" s="36"/>
      <c r="C118" s="36"/>
      <c r="D118" s="36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42"/>
      <c r="R118" s="38"/>
      <c r="S118" s="39"/>
      <c r="T118" s="40"/>
      <c r="U118" s="40"/>
      <c r="V118" s="40"/>
      <c r="W118" s="40"/>
      <c r="X118" s="40"/>
    </row>
    <row r="119" spans="2:24" s="41" customFormat="1" ht="18" customHeight="1">
      <c r="B119" s="36"/>
      <c r="C119" s="36"/>
      <c r="D119" s="36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42"/>
      <c r="R119" s="38"/>
      <c r="S119" s="39"/>
      <c r="T119" s="40"/>
      <c r="U119" s="40"/>
      <c r="V119" s="40"/>
      <c r="W119" s="40"/>
      <c r="X119" s="40"/>
    </row>
    <row r="120" spans="2:24" s="41" customFormat="1" ht="18" customHeight="1">
      <c r="B120" s="36"/>
      <c r="C120" s="36"/>
      <c r="D120" s="36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42"/>
      <c r="R120" s="38"/>
      <c r="S120" s="39"/>
      <c r="T120" s="40"/>
      <c r="U120" s="40"/>
      <c r="V120" s="40"/>
      <c r="W120" s="40"/>
      <c r="X120" s="40"/>
    </row>
    <row r="121" spans="2:24" s="41" customFormat="1" ht="18" customHeight="1">
      <c r="B121" s="36"/>
      <c r="C121" s="36"/>
      <c r="D121" s="36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42"/>
      <c r="R121" s="38"/>
      <c r="S121" s="39"/>
      <c r="T121" s="40"/>
      <c r="U121" s="40"/>
      <c r="V121" s="40"/>
      <c r="W121" s="40"/>
      <c r="X121" s="40"/>
    </row>
    <row r="122" spans="2:24" s="41" customFormat="1" ht="18" customHeight="1">
      <c r="B122" s="36"/>
      <c r="C122" s="36"/>
      <c r="D122" s="36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42"/>
      <c r="R122" s="38"/>
      <c r="S122" s="39"/>
      <c r="T122" s="40"/>
      <c r="U122" s="40"/>
      <c r="V122" s="40"/>
      <c r="W122" s="40"/>
      <c r="X122" s="40"/>
    </row>
    <row r="123" spans="2:24" s="41" customFormat="1" ht="18" customHeight="1">
      <c r="B123" s="36"/>
      <c r="C123" s="36"/>
      <c r="D123" s="36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42"/>
      <c r="R123" s="38"/>
      <c r="S123" s="39"/>
      <c r="T123" s="40"/>
      <c r="U123" s="40"/>
      <c r="V123" s="40"/>
      <c r="W123" s="40"/>
      <c r="X123" s="40"/>
    </row>
    <row r="124" spans="2:24" s="41" customFormat="1" ht="18" customHeight="1">
      <c r="B124" s="36"/>
      <c r="C124" s="36"/>
      <c r="D124" s="36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42"/>
      <c r="R124" s="38"/>
      <c r="S124" s="39"/>
      <c r="T124" s="40"/>
      <c r="U124" s="40"/>
      <c r="V124" s="40"/>
      <c r="W124" s="40"/>
      <c r="X124" s="40"/>
    </row>
    <row r="125" spans="2:24" s="41" customFormat="1" ht="18" customHeight="1">
      <c r="B125" s="36"/>
      <c r="C125" s="36"/>
      <c r="D125" s="36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42"/>
      <c r="R125" s="38"/>
      <c r="S125" s="39"/>
      <c r="T125" s="40"/>
      <c r="U125" s="40"/>
      <c r="V125" s="40"/>
      <c r="W125" s="40"/>
      <c r="X125" s="40"/>
    </row>
    <row r="126" spans="2:24" s="41" customFormat="1" ht="18" customHeight="1">
      <c r="B126" s="36"/>
      <c r="C126" s="36"/>
      <c r="D126" s="36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42"/>
      <c r="R126" s="38"/>
      <c r="S126" s="39"/>
      <c r="T126" s="40"/>
      <c r="U126" s="40"/>
      <c r="V126" s="40"/>
      <c r="W126" s="40"/>
      <c r="X126" s="40"/>
    </row>
    <row r="127" spans="2:24" s="41" customFormat="1" ht="18" customHeight="1">
      <c r="B127" s="36"/>
      <c r="C127" s="36"/>
      <c r="D127" s="36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42"/>
      <c r="R127" s="38"/>
      <c r="S127" s="39"/>
      <c r="T127" s="40"/>
      <c r="U127" s="40"/>
      <c r="V127" s="40"/>
      <c r="W127" s="40"/>
      <c r="X127" s="40"/>
    </row>
    <row r="128" spans="2:24" s="41" customFormat="1" ht="18" customHeight="1">
      <c r="B128" s="36"/>
      <c r="C128" s="36"/>
      <c r="D128" s="36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42"/>
      <c r="R128" s="38"/>
      <c r="S128" s="39"/>
      <c r="T128" s="40"/>
      <c r="U128" s="40"/>
      <c r="V128" s="40"/>
      <c r="W128" s="40"/>
      <c r="X128" s="40"/>
    </row>
    <row r="129" spans="2:24" s="41" customFormat="1" ht="18" customHeight="1">
      <c r="B129" s="36"/>
      <c r="C129" s="36"/>
      <c r="D129" s="36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42"/>
      <c r="R129" s="38"/>
      <c r="S129" s="39"/>
      <c r="T129" s="40"/>
      <c r="U129" s="40"/>
      <c r="V129" s="40"/>
      <c r="W129" s="40"/>
      <c r="X129" s="40"/>
    </row>
    <row r="130" spans="2:24" s="41" customFormat="1" ht="18" customHeight="1">
      <c r="B130" s="36"/>
      <c r="C130" s="36"/>
      <c r="D130" s="36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42"/>
      <c r="R130" s="38"/>
      <c r="S130" s="39"/>
      <c r="T130" s="40"/>
      <c r="U130" s="40"/>
      <c r="V130" s="40"/>
      <c r="W130" s="40"/>
      <c r="X130" s="40"/>
    </row>
    <row r="131" spans="2:24" s="41" customFormat="1" ht="18" customHeight="1">
      <c r="B131" s="36"/>
      <c r="C131" s="36"/>
      <c r="D131" s="36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42"/>
      <c r="R131" s="38"/>
      <c r="S131" s="39"/>
      <c r="T131" s="40"/>
      <c r="U131" s="40"/>
      <c r="V131" s="40"/>
      <c r="W131" s="40"/>
      <c r="X131" s="40"/>
    </row>
    <row r="132" spans="2:24" s="41" customFormat="1" ht="18" customHeight="1">
      <c r="B132" s="36"/>
      <c r="C132" s="36"/>
      <c r="D132" s="36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42"/>
      <c r="R132" s="38"/>
      <c r="S132" s="39"/>
      <c r="T132" s="40"/>
      <c r="U132" s="40"/>
      <c r="V132" s="40"/>
      <c r="W132" s="40"/>
      <c r="X132" s="40"/>
    </row>
    <row r="133" spans="2:24" s="41" customFormat="1" ht="18" customHeight="1">
      <c r="B133" s="36"/>
      <c r="C133" s="36"/>
      <c r="D133" s="36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42"/>
      <c r="R133" s="38"/>
      <c r="S133" s="39"/>
      <c r="T133" s="40"/>
      <c r="U133" s="40"/>
      <c r="V133" s="40"/>
      <c r="W133" s="40"/>
      <c r="X133" s="40"/>
    </row>
    <row r="134" spans="2:24" s="41" customFormat="1" ht="18" customHeight="1">
      <c r="B134" s="36"/>
      <c r="C134" s="36"/>
      <c r="D134" s="45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42"/>
      <c r="R134" s="38"/>
      <c r="S134" s="39"/>
      <c r="T134" s="40"/>
      <c r="U134" s="40"/>
      <c r="V134" s="40"/>
      <c r="W134" s="40"/>
      <c r="X134" s="40"/>
    </row>
    <row r="135" spans="2:24" s="41" customFormat="1" ht="18" customHeight="1">
      <c r="B135" s="36"/>
      <c r="C135" s="36"/>
      <c r="D135" s="36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42"/>
      <c r="R135" s="38"/>
      <c r="S135" s="39"/>
      <c r="T135" s="40"/>
      <c r="U135" s="40"/>
      <c r="V135" s="40"/>
      <c r="W135" s="40"/>
      <c r="X135" s="40"/>
    </row>
    <row r="136" spans="2:24" s="41" customFormat="1" ht="18" customHeight="1">
      <c r="B136" s="36"/>
      <c r="C136" s="36"/>
      <c r="D136" s="36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42"/>
      <c r="R136" s="38"/>
      <c r="S136" s="39"/>
      <c r="T136" s="40"/>
      <c r="U136" s="40"/>
      <c r="V136" s="40"/>
      <c r="W136" s="40"/>
      <c r="X136" s="40"/>
    </row>
    <row r="137" spans="2:24" s="41" customFormat="1" ht="18" customHeight="1">
      <c r="B137" s="36"/>
      <c r="C137" s="36"/>
      <c r="D137" s="36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42"/>
      <c r="R137" s="38"/>
      <c r="S137" s="39"/>
      <c r="T137" s="40"/>
      <c r="U137" s="40"/>
      <c r="V137" s="40"/>
      <c r="W137" s="40"/>
      <c r="X137" s="40"/>
    </row>
    <row r="138" spans="2:24" s="41" customFormat="1" ht="18" customHeight="1">
      <c r="B138" s="36"/>
      <c r="C138" s="36"/>
      <c r="D138" s="36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42"/>
      <c r="R138" s="38"/>
      <c r="S138" s="39"/>
      <c r="T138" s="40"/>
      <c r="U138" s="40"/>
      <c r="V138" s="40"/>
      <c r="W138" s="40"/>
      <c r="X138" s="40"/>
    </row>
    <row r="139" spans="2:24" s="41" customFormat="1" ht="18" customHeight="1">
      <c r="B139" s="36"/>
      <c r="C139" s="36"/>
      <c r="D139" s="36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42"/>
      <c r="R139" s="38"/>
      <c r="S139" s="39"/>
      <c r="T139" s="40"/>
      <c r="U139" s="40"/>
      <c r="V139" s="40"/>
      <c r="W139" s="40"/>
      <c r="X139" s="40"/>
    </row>
    <row r="140" spans="2:24" s="41" customFormat="1" ht="18" customHeight="1">
      <c r="B140" s="36"/>
      <c r="C140" s="36"/>
      <c r="D140" s="36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42"/>
      <c r="R140" s="38"/>
      <c r="S140" s="39"/>
      <c r="T140" s="40"/>
      <c r="U140" s="40"/>
      <c r="V140" s="40"/>
      <c r="W140" s="40"/>
      <c r="X140" s="40"/>
    </row>
    <row r="141" spans="2:24" s="41" customFormat="1" ht="18" customHeight="1">
      <c r="B141" s="36"/>
      <c r="C141" s="36"/>
      <c r="D141" s="36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42"/>
      <c r="R141" s="38"/>
      <c r="S141" s="39"/>
      <c r="T141" s="40"/>
      <c r="U141" s="40"/>
      <c r="V141" s="40"/>
      <c r="W141" s="40"/>
      <c r="X141" s="40"/>
    </row>
    <row r="142" spans="2:24" s="41" customFormat="1" ht="18" customHeight="1">
      <c r="B142" s="36"/>
      <c r="C142" s="36"/>
      <c r="D142" s="36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42"/>
      <c r="R142" s="38"/>
      <c r="S142" s="39"/>
      <c r="T142" s="40"/>
      <c r="U142" s="40"/>
      <c r="V142" s="40"/>
      <c r="W142" s="40"/>
      <c r="X142" s="40"/>
    </row>
    <row r="143" spans="2:24" s="41" customFormat="1" ht="18" customHeight="1">
      <c r="B143" s="36"/>
      <c r="C143" s="36"/>
      <c r="D143" s="36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42"/>
      <c r="R143" s="38"/>
      <c r="S143" s="39"/>
      <c r="T143" s="40"/>
      <c r="U143" s="40"/>
      <c r="V143" s="40"/>
      <c r="W143" s="40"/>
      <c r="X143" s="40"/>
    </row>
    <row r="144" spans="2:24" s="41" customFormat="1" ht="18" customHeight="1">
      <c r="B144" s="36"/>
      <c r="C144" s="36"/>
      <c r="D144" s="36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42"/>
      <c r="R144" s="38"/>
      <c r="S144" s="39"/>
      <c r="T144" s="40"/>
      <c r="U144" s="40"/>
      <c r="V144" s="40"/>
      <c r="W144" s="40"/>
      <c r="X144" s="40"/>
    </row>
    <row r="145" spans="2:24" s="41" customFormat="1" ht="18" customHeight="1">
      <c r="B145" s="36"/>
      <c r="C145" s="36"/>
      <c r="D145" s="36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42"/>
      <c r="R145" s="38"/>
      <c r="S145" s="39"/>
      <c r="T145" s="40"/>
      <c r="U145" s="40"/>
      <c r="V145" s="40"/>
      <c r="W145" s="40"/>
      <c r="X145" s="40"/>
    </row>
    <row r="146" spans="2:24" s="41" customFormat="1" ht="18" customHeight="1">
      <c r="B146" s="36"/>
      <c r="C146" s="36"/>
      <c r="D146" s="36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42"/>
      <c r="R146" s="38"/>
      <c r="S146" s="39"/>
      <c r="T146" s="40"/>
      <c r="U146" s="40"/>
      <c r="V146" s="40"/>
      <c r="W146" s="40"/>
      <c r="X146" s="40"/>
    </row>
    <row r="147" spans="2:24" s="41" customFormat="1" ht="18" customHeight="1">
      <c r="B147" s="36"/>
      <c r="C147" s="36"/>
      <c r="D147" s="36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42"/>
      <c r="R147" s="38"/>
      <c r="S147" s="39"/>
      <c r="T147" s="40"/>
      <c r="U147" s="40"/>
      <c r="V147" s="40"/>
      <c r="W147" s="40"/>
      <c r="X147" s="40"/>
    </row>
    <row r="148" spans="2:24" s="41" customFormat="1" ht="18" customHeight="1">
      <c r="B148" s="36"/>
      <c r="C148" s="36"/>
      <c r="D148" s="36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42"/>
      <c r="R148" s="38"/>
      <c r="S148" s="39"/>
      <c r="T148" s="40"/>
      <c r="U148" s="40"/>
      <c r="V148" s="40"/>
      <c r="W148" s="40"/>
      <c r="X148" s="40"/>
    </row>
    <row r="149" spans="2:24" s="41" customFormat="1" ht="18" customHeight="1">
      <c r="B149" s="36"/>
      <c r="C149" s="36"/>
      <c r="D149" s="36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42"/>
      <c r="R149" s="38"/>
      <c r="S149" s="39"/>
      <c r="T149" s="40"/>
      <c r="U149" s="40"/>
      <c r="V149" s="40"/>
      <c r="W149" s="40"/>
      <c r="X149" s="40"/>
    </row>
    <row r="150" spans="2:24" s="41" customFormat="1" ht="18" customHeight="1">
      <c r="B150" s="36"/>
      <c r="C150" s="36"/>
      <c r="D150" s="36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42"/>
      <c r="R150" s="38"/>
      <c r="S150" s="39"/>
      <c r="T150" s="40"/>
      <c r="U150" s="40"/>
      <c r="V150" s="40"/>
      <c r="W150" s="40"/>
      <c r="X150" s="40"/>
    </row>
    <row r="151" spans="2:24" s="41" customFormat="1" ht="18" customHeight="1">
      <c r="B151" s="36"/>
      <c r="C151" s="36"/>
      <c r="D151" s="36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42"/>
      <c r="R151" s="38"/>
      <c r="S151" s="39"/>
      <c r="T151" s="40"/>
      <c r="U151" s="40"/>
      <c r="V151" s="40"/>
      <c r="W151" s="40"/>
      <c r="X151" s="40"/>
    </row>
    <row r="152" spans="2:24" s="41" customFormat="1" ht="18" customHeight="1">
      <c r="B152" s="36"/>
      <c r="C152" s="36"/>
      <c r="D152" s="36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42"/>
      <c r="R152" s="38"/>
      <c r="S152" s="39"/>
      <c r="T152" s="40"/>
      <c r="U152" s="40"/>
      <c r="V152" s="40"/>
      <c r="W152" s="40"/>
      <c r="X152" s="40"/>
    </row>
    <row r="153" spans="2:24" s="41" customFormat="1" ht="18" customHeight="1">
      <c r="B153" s="36"/>
      <c r="C153" s="36"/>
      <c r="D153" s="36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42"/>
      <c r="R153" s="38"/>
      <c r="S153" s="39"/>
      <c r="T153" s="40"/>
      <c r="U153" s="40"/>
      <c r="V153" s="40"/>
      <c r="W153" s="40"/>
      <c r="X153" s="40"/>
    </row>
    <row r="154" spans="2:24" s="41" customFormat="1" ht="18" customHeight="1">
      <c r="B154" s="36"/>
      <c r="C154" s="36"/>
      <c r="D154" s="36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42"/>
      <c r="R154" s="38"/>
      <c r="S154" s="39"/>
      <c r="T154" s="40"/>
      <c r="U154" s="40"/>
      <c r="V154" s="40"/>
      <c r="W154" s="40"/>
      <c r="X154" s="40"/>
    </row>
    <row r="155" spans="2:24" s="41" customFormat="1" ht="18" customHeight="1">
      <c r="B155" s="36"/>
      <c r="C155" s="36"/>
      <c r="D155" s="36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42"/>
      <c r="R155" s="38"/>
      <c r="S155" s="39"/>
      <c r="T155" s="40"/>
      <c r="U155" s="40"/>
      <c r="V155" s="40"/>
      <c r="W155" s="40"/>
      <c r="X155" s="40"/>
    </row>
    <row r="156" spans="2:24" s="41" customFormat="1" ht="18" customHeight="1">
      <c r="B156" s="36"/>
      <c r="C156" s="36"/>
      <c r="D156" s="36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42"/>
      <c r="R156" s="38"/>
      <c r="S156" s="39"/>
      <c r="T156" s="40"/>
      <c r="U156" s="40"/>
      <c r="V156" s="40"/>
      <c r="W156" s="40"/>
      <c r="X156" s="40"/>
    </row>
    <row r="157" spans="2:24" s="41" customFormat="1" ht="18" customHeight="1">
      <c r="B157" s="36"/>
      <c r="C157" s="36"/>
      <c r="D157" s="36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42"/>
      <c r="R157" s="38"/>
      <c r="S157" s="39"/>
      <c r="T157" s="40"/>
      <c r="U157" s="40"/>
      <c r="V157" s="40"/>
      <c r="W157" s="40"/>
      <c r="X157" s="40"/>
    </row>
    <row r="158" spans="2:24" s="41" customFormat="1" ht="18" customHeight="1">
      <c r="B158" s="36"/>
      <c r="C158" s="36"/>
      <c r="D158" s="36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42"/>
      <c r="R158" s="38"/>
      <c r="S158" s="39"/>
      <c r="T158" s="40"/>
      <c r="U158" s="40"/>
      <c r="V158" s="40"/>
      <c r="W158" s="40"/>
      <c r="X158" s="40"/>
    </row>
    <row r="159" spans="2:24" s="41" customFormat="1" ht="18" customHeight="1">
      <c r="B159" s="36"/>
      <c r="C159" s="36"/>
      <c r="D159" s="36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42"/>
      <c r="R159" s="38"/>
      <c r="S159" s="39"/>
      <c r="T159" s="40"/>
      <c r="U159" s="40"/>
      <c r="V159" s="40"/>
      <c r="W159" s="40"/>
      <c r="X159" s="40"/>
    </row>
    <row r="160" spans="2:24" s="41" customFormat="1" ht="18" customHeight="1">
      <c r="B160" s="36"/>
      <c r="C160" s="36"/>
      <c r="D160" s="36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42"/>
      <c r="R160" s="38"/>
      <c r="S160" s="39"/>
      <c r="T160" s="40"/>
      <c r="U160" s="40"/>
      <c r="V160" s="40"/>
      <c r="W160" s="40"/>
      <c r="X160" s="40"/>
    </row>
    <row r="161" spans="2:24" s="41" customFormat="1" ht="18" customHeight="1">
      <c r="B161" s="36"/>
      <c r="C161" s="36"/>
      <c r="D161" s="36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42"/>
      <c r="R161" s="38"/>
      <c r="S161" s="39"/>
      <c r="T161" s="40"/>
      <c r="U161" s="40"/>
      <c r="V161" s="40"/>
      <c r="W161" s="40"/>
      <c r="X161" s="40"/>
    </row>
    <row r="162" spans="2:24" s="41" customFormat="1" ht="18" customHeight="1">
      <c r="B162" s="36"/>
      <c r="C162" s="36"/>
      <c r="D162" s="36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42"/>
      <c r="R162" s="38"/>
      <c r="S162" s="39"/>
      <c r="T162" s="40"/>
      <c r="U162" s="40"/>
      <c r="V162" s="40"/>
      <c r="W162" s="40"/>
      <c r="X162" s="40"/>
    </row>
    <row r="163" spans="2:24" s="41" customFormat="1" ht="18" customHeight="1">
      <c r="B163" s="36"/>
      <c r="C163" s="36"/>
      <c r="D163" s="36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42"/>
      <c r="R163" s="38"/>
      <c r="S163" s="39"/>
      <c r="T163" s="40"/>
      <c r="U163" s="40"/>
      <c r="V163" s="40"/>
      <c r="W163" s="40"/>
      <c r="X163" s="40"/>
    </row>
    <row r="164" spans="2:24" s="41" customFormat="1" ht="18" customHeight="1">
      <c r="B164" s="36"/>
      <c r="C164" s="36"/>
      <c r="D164" s="36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42"/>
      <c r="R164" s="38"/>
      <c r="S164" s="39"/>
      <c r="T164" s="40"/>
      <c r="U164" s="40"/>
      <c r="V164" s="40"/>
      <c r="W164" s="40"/>
      <c r="X164" s="40"/>
    </row>
    <row r="165" spans="2:24" s="41" customFormat="1" ht="18" customHeight="1">
      <c r="B165" s="36"/>
      <c r="C165" s="36"/>
      <c r="D165" s="36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42"/>
      <c r="R165" s="38"/>
      <c r="S165" s="39"/>
      <c r="T165" s="40"/>
      <c r="U165" s="40"/>
      <c r="V165" s="40"/>
      <c r="W165" s="40"/>
      <c r="X165" s="40"/>
    </row>
    <row r="166" spans="2:24" s="41" customFormat="1" ht="18" customHeight="1">
      <c r="B166" s="36"/>
      <c r="C166" s="36"/>
      <c r="D166" s="36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42"/>
      <c r="R166" s="38"/>
      <c r="S166" s="39"/>
      <c r="T166" s="40"/>
      <c r="U166" s="40"/>
      <c r="V166" s="40"/>
      <c r="W166" s="40"/>
      <c r="X166" s="40"/>
    </row>
    <row r="167" spans="2:24" s="41" customFormat="1" ht="18" customHeight="1">
      <c r="B167" s="36"/>
      <c r="C167" s="36"/>
      <c r="D167" s="36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42"/>
      <c r="R167" s="38"/>
      <c r="S167" s="39"/>
      <c r="T167" s="40"/>
      <c r="U167" s="40"/>
      <c r="V167" s="40"/>
      <c r="W167" s="40"/>
      <c r="X167" s="40"/>
    </row>
    <row r="168" spans="2:24" s="41" customFormat="1" ht="18" customHeight="1">
      <c r="B168" s="36"/>
      <c r="C168" s="36"/>
      <c r="D168" s="36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42"/>
      <c r="R168" s="38"/>
      <c r="S168" s="39"/>
      <c r="T168" s="40"/>
      <c r="U168" s="40"/>
      <c r="V168" s="40"/>
      <c r="W168" s="40"/>
      <c r="X168" s="40"/>
    </row>
    <row r="169" spans="2:24" s="41" customFormat="1" ht="18" customHeight="1">
      <c r="B169" s="36"/>
      <c r="C169" s="36"/>
      <c r="D169" s="36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42"/>
      <c r="R169" s="38"/>
      <c r="S169" s="39"/>
      <c r="T169" s="40"/>
      <c r="U169" s="40"/>
      <c r="V169" s="40"/>
      <c r="W169" s="40"/>
      <c r="X169" s="40"/>
    </row>
    <row r="170" spans="2:24" s="41" customFormat="1" ht="18" customHeight="1">
      <c r="B170" s="36"/>
      <c r="C170" s="36"/>
      <c r="D170" s="36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42"/>
      <c r="R170" s="38"/>
      <c r="S170" s="39"/>
      <c r="T170" s="40"/>
      <c r="U170" s="40"/>
      <c r="V170" s="40"/>
      <c r="W170" s="40"/>
      <c r="X170" s="40"/>
    </row>
    <row r="171" spans="2:24" s="41" customFormat="1" ht="18" customHeight="1">
      <c r="B171" s="36"/>
      <c r="C171" s="36"/>
      <c r="D171" s="36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42"/>
      <c r="R171" s="38"/>
      <c r="S171" s="39"/>
      <c r="T171" s="40"/>
      <c r="U171" s="40"/>
      <c r="V171" s="40"/>
      <c r="W171" s="40"/>
      <c r="X171" s="40"/>
    </row>
    <row r="172" spans="2:24" s="41" customFormat="1" ht="18" customHeight="1">
      <c r="B172" s="47"/>
      <c r="C172" s="47"/>
      <c r="D172" s="4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48"/>
      <c r="R172" s="49"/>
      <c r="S172" s="39"/>
      <c r="T172" s="40"/>
      <c r="U172" s="40"/>
      <c r="V172" s="40"/>
      <c r="W172" s="40"/>
      <c r="X172" s="40"/>
    </row>
    <row r="173" spans="2:24" ht="19.5">
      <c r="D173" s="50"/>
    </row>
    <row r="174" spans="2:24" ht="19.5">
      <c r="D174" s="50"/>
    </row>
    <row r="175" spans="2:24" ht="19.5">
      <c r="D175" s="50"/>
    </row>
    <row r="176" spans="2:24" ht="19.5">
      <c r="D176" s="50"/>
    </row>
    <row r="177" spans="4:4" ht="19.5">
      <c r="D177" s="50"/>
    </row>
    <row r="178" spans="4:4" ht="19.5">
      <c r="D178" s="50"/>
    </row>
    <row r="179" spans="4:4" ht="19.5">
      <c r="D179" s="50"/>
    </row>
    <row r="180" spans="4:4" ht="19.5">
      <c r="D180" s="50"/>
    </row>
    <row r="181" spans="4:4" ht="19.5">
      <c r="D181" s="50"/>
    </row>
    <row r="182" spans="4:4" ht="19.5">
      <c r="D182" s="50"/>
    </row>
    <row r="183" spans="4:4" ht="19.5">
      <c r="D183" s="50"/>
    </row>
    <row r="184" spans="4:4" ht="19.5">
      <c r="D184" s="50"/>
    </row>
    <row r="185" spans="4:4" ht="19.5">
      <c r="D185" s="50"/>
    </row>
    <row r="186" spans="4:4" ht="19.5">
      <c r="D186" s="50"/>
    </row>
    <row r="187" spans="4:4" ht="19.5">
      <c r="D187" s="50"/>
    </row>
    <row r="188" spans="4:4" ht="19.5">
      <c r="D188" s="50"/>
    </row>
    <row r="189" spans="4:4" ht="19.5">
      <c r="D189" s="50"/>
    </row>
    <row r="190" spans="4:4" ht="19.5">
      <c r="D190" s="50"/>
    </row>
    <row r="191" spans="4:4" ht="19.5">
      <c r="D191" s="50"/>
    </row>
    <row r="192" spans="4:4" ht="19.5">
      <c r="D192" s="50"/>
    </row>
    <row r="193" spans="4:4" ht="19.5">
      <c r="D193" s="50"/>
    </row>
    <row r="194" spans="4:4" ht="19.5">
      <c r="D194" s="50"/>
    </row>
    <row r="195" spans="4:4" ht="19.5">
      <c r="D195" s="50"/>
    </row>
    <row r="196" spans="4:4" ht="19.5">
      <c r="D196" s="50"/>
    </row>
    <row r="197" spans="4:4" ht="19.5">
      <c r="D197" s="50"/>
    </row>
    <row r="198" spans="4:4" ht="19.5">
      <c r="D198" s="50"/>
    </row>
    <row r="199" spans="4:4" ht="19.5">
      <c r="D199" s="50"/>
    </row>
    <row r="200" spans="4:4" ht="19.5">
      <c r="D200" s="50"/>
    </row>
    <row r="201" spans="4:4" ht="19.5">
      <c r="D201" s="50"/>
    </row>
    <row r="202" spans="4:4" ht="19.5">
      <c r="D202" s="50"/>
    </row>
    <row r="203" spans="4:4" ht="19.5">
      <c r="D203" s="50"/>
    </row>
    <row r="204" spans="4:4" ht="19.5">
      <c r="D204" s="50"/>
    </row>
    <row r="205" spans="4:4" ht="19.5">
      <c r="D205" s="50"/>
    </row>
    <row r="206" spans="4:4" ht="19.5">
      <c r="D206" s="50"/>
    </row>
    <row r="207" spans="4:4" ht="19.5">
      <c r="D207" s="50"/>
    </row>
    <row r="208" spans="4:4" ht="19.5">
      <c r="D208" s="50"/>
    </row>
    <row r="209" spans="4:4" ht="19.5">
      <c r="D209" s="50"/>
    </row>
    <row r="210" spans="4:4" ht="19.5">
      <c r="D210" s="50"/>
    </row>
    <row r="211" spans="4:4" ht="19.5">
      <c r="D211" s="50"/>
    </row>
    <row r="212" spans="4:4" ht="19.5">
      <c r="D212" s="50"/>
    </row>
    <row r="213" spans="4:4" ht="19.5">
      <c r="D213" s="50"/>
    </row>
    <row r="214" spans="4:4" ht="19.5">
      <c r="D214" s="50"/>
    </row>
    <row r="215" spans="4:4" ht="19.5">
      <c r="D215" s="50"/>
    </row>
    <row r="216" spans="4:4" ht="19.5">
      <c r="D216" s="50"/>
    </row>
    <row r="217" spans="4:4" ht="19.5">
      <c r="D217" s="50"/>
    </row>
    <row r="218" spans="4:4" ht="19.5">
      <c r="D218" s="50"/>
    </row>
    <row r="219" spans="4:4" ht="19.5">
      <c r="D219" s="50"/>
    </row>
    <row r="220" spans="4:4" ht="19.5">
      <c r="D220" s="50"/>
    </row>
    <row r="221" spans="4:4" ht="19.5">
      <c r="D221" s="50"/>
    </row>
    <row r="222" spans="4:4" ht="19.5">
      <c r="D222" s="50"/>
    </row>
    <row r="223" spans="4:4" ht="19.5">
      <c r="D223" s="50"/>
    </row>
    <row r="224" spans="4:4" ht="19.5">
      <c r="D224" s="50"/>
    </row>
    <row r="225" spans="4:4" ht="19.5">
      <c r="D225" s="50"/>
    </row>
    <row r="226" spans="4:4" ht="19.5">
      <c r="D226" s="50"/>
    </row>
    <row r="227" spans="4:4" ht="19.5">
      <c r="D227" s="50"/>
    </row>
    <row r="228" spans="4:4" ht="19.5">
      <c r="D228" s="50"/>
    </row>
    <row r="229" spans="4:4" ht="19.5">
      <c r="D229" s="50"/>
    </row>
    <row r="230" spans="4:4" ht="19.5">
      <c r="D230" s="50"/>
    </row>
    <row r="231" spans="4:4" ht="19.5">
      <c r="D231" s="50"/>
    </row>
    <row r="232" spans="4:4" ht="19.5">
      <c r="D232" s="50"/>
    </row>
    <row r="233" spans="4:4" ht="19.5">
      <c r="D233" s="50"/>
    </row>
    <row r="234" spans="4:4" ht="19.5">
      <c r="D234" s="50"/>
    </row>
    <row r="235" spans="4:4" ht="19.5">
      <c r="D235" s="50"/>
    </row>
    <row r="236" spans="4:4" ht="19.5">
      <c r="D236" s="50"/>
    </row>
    <row r="237" spans="4:4" ht="19.5">
      <c r="D237" s="50"/>
    </row>
    <row r="238" spans="4:4" ht="19.5">
      <c r="D238" s="50"/>
    </row>
    <row r="239" spans="4:4" ht="19.5">
      <c r="D239" s="50"/>
    </row>
    <row r="240" spans="4:4" ht="19.5">
      <c r="D240" s="50"/>
    </row>
    <row r="241" spans="4:4" ht="19.5">
      <c r="D241" s="50"/>
    </row>
    <row r="242" spans="4:4" ht="19.5">
      <c r="D242" s="50"/>
    </row>
    <row r="243" spans="4:4" ht="19.5">
      <c r="D243" s="50"/>
    </row>
    <row r="244" spans="4:4" ht="19.5">
      <c r="D244" s="50"/>
    </row>
    <row r="245" spans="4:4" ht="19.5">
      <c r="D245" s="50"/>
    </row>
    <row r="246" spans="4:4" ht="19.5">
      <c r="D246" s="50"/>
    </row>
    <row r="247" spans="4:4" ht="19.5">
      <c r="D247" s="50"/>
    </row>
    <row r="248" spans="4:4" ht="19.5">
      <c r="D248" s="50"/>
    </row>
    <row r="249" spans="4:4" ht="19.5">
      <c r="D249" s="50"/>
    </row>
    <row r="250" spans="4:4" ht="19.5">
      <c r="D250" s="50"/>
    </row>
    <row r="251" spans="4:4" ht="19.5">
      <c r="D251" s="50"/>
    </row>
    <row r="252" spans="4:4" ht="19.5">
      <c r="D252" s="50"/>
    </row>
    <row r="253" spans="4:4" ht="19.5">
      <c r="D253" s="50"/>
    </row>
    <row r="254" spans="4:4" ht="19.5">
      <c r="D254" s="50"/>
    </row>
    <row r="255" spans="4:4" ht="19.5">
      <c r="D255" s="50"/>
    </row>
    <row r="256" spans="4:4" ht="19.5">
      <c r="D256" s="50"/>
    </row>
    <row r="257" spans="4:4" ht="19.5">
      <c r="D257" s="50"/>
    </row>
    <row r="258" spans="4:4" ht="19.5">
      <c r="D258" s="50"/>
    </row>
    <row r="259" spans="4:4" ht="19.5">
      <c r="D259" s="50"/>
    </row>
    <row r="260" spans="4:4" ht="19.5">
      <c r="D260" s="50"/>
    </row>
    <row r="261" spans="4:4" ht="19.5">
      <c r="D261" s="50"/>
    </row>
    <row r="262" spans="4:4" ht="19.5">
      <c r="D262" s="50"/>
    </row>
    <row r="263" spans="4:4" ht="19.5">
      <c r="D263" s="50"/>
    </row>
    <row r="264" spans="4:4" ht="19.5">
      <c r="D264" s="50"/>
    </row>
    <row r="265" spans="4:4" ht="19.5">
      <c r="D265" s="50"/>
    </row>
    <row r="266" spans="4:4" ht="19.5">
      <c r="D266" s="50"/>
    </row>
    <row r="267" spans="4:4" ht="19.5">
      <c r="D267" s="50"/>
    </row>
    <row r="268" spans="4:4" ht="19.5">
      <c r="D268" s="50"/>
    </row>
    <row r="269" spans="4:4" ht="19.5">
      <c r="D269" s="50"/>
    </row>
    <row r="270" spans="4:4" ht="19.5">
      <c r="D270" s="50"/>
    </row>
    <row r="271" spans="4:4" ht="19.5">
      <c r="D271" s="50"/>
    </row>
    <row r="272" spans="4:4" ht="19.5">
      <c r="D272" s="50"/>
    </row>
    <row r="273" spans="4:4" ht="19.5">
      <c r="D273" s="50"/>
    </row>
    <row r="274" spans="4:4" ht="19.5">
      <c r="D274" s="50"/>
    </row>
    <row r="275" spans="4:4" ht="19.5">
      <c r="D275" s="50"/>
    </row>
    <row r="276" spans="4:4" ht="19.5">
      <c r="D276" s="50"/>
    </row>
    <row r="277" spans="4:4" ht="19.5">
      <c r="D277" s="50"/>
    </row>
    <row r="278" spans="4:4" ht="19.5">
      <c r="D278" s="50"/>
    </row>
    <row r="279" spans="4:4" ht="19.5">
      <c r="D279" s="50"/>
    </row>
    <row r="280" spans="4:4" ht="19.5">
      <c r="D280" s="50"/>
    </row>
    <row r="281" spans="4:4" ht="19.5">
      <c r="D281" s="50"/>
    </row>
    <row r="282" spans="4:4" ht="19.5">
      <c r="D282" s="50"/>
    </row>
    <row r="283" spans="4:4" ht="19.5">
      <c r="D283" s="50"/>
    </row>
    <row r="284" spans="4:4" ht="19.5">
      <c r="D284" s="50"/>
    </row>
    <row r="285" spans="4:4" ht="19.5">
      <c r="D285" s="50"/>
    </row>
    <row r="286" spans="4:4" ht="19.5">
      <c r="D286" s="50"/>
    </row>
    <row r="287" spans="4:4" ht="19.5">
      <c r="D287" s="50"/>
    </row>
    <row r="288" spans="4:4" ht="19.5">
      <c r="D288" s="50"/>
    </row>
    <row r="289" spans="4:4" ht="19.5">
      <c r="D289" s="50"/>
    </row>
    <row r="290" spans="4:4" ht="19.5">
      <c r="D290" s="50"/>
    </row>
    <row r="291" spans="4:4" ht="19.5">
      <c r="D291" s="50"/>
    </row>
    <row r="292" spans="4:4" ht="19.5">
      <c r="D292" s="50"/>
    </row>
    <row r="293" spans="4:4" ht="19.5">
      <c r="D293" s="50"/>
    </row>
    <row r="294" spans="4:4" ht="19.5">
      <c r="D294" s="50"/>
    </row>
    <row r="295" spans="4:4" ht="19.5">
      <c r="D295" s="50"/>
    </row>
    <row r="296" spans="4:4" ht="19.5">
      <c r="D296" s="50"/>
    </row>
    <row r="297" spans="4:4" ht="19.5">
      <c r="D297" s="50"/>
    </row>
    <row r="298" spans="4:4" ht="19.5">
      <c r="D298" s="50"/>
    </row>
    <row r="299" spans="4:4" ht="19.5">
      <c r="D299" s="50"/>
    </row>
    <row r="300" spans="4:4" ht="19.5">
      <c r="D300" s="50"/>
    </row>
    <row r="301" spans="4:4" ht="19.5">
      <c r="D301" s="50"/>
    </row>
    <row r="302" spans="4:4" ht="19.5">
      <c r="D302" s="50"/>
    </row>
    <row r="303" spans="4:4" ht="19.5">
      <c r="D303" s="50"/>
    </row>
    <row r="304" spans="4:4" ht="19.5">
      <c r="D304" s="50"/>
    </row>
    <row r="305" spans="4:4" ht="19.5">
      <c r="D305" s="50"/>
    </row>
    <row r="306" spans="4:4" ht="19.5">
      <c r="D306" s="50"/>
    </row>
    <row r="307" spans="4:4" ht="19.5">
      <c r="D307" s="50"/>
    </row>
    <row r="308" spans="4:4" ht="19.5">
      <c r="D308" s="50"/>
    </row>
    <row r="309" spans="4:4" ht="19.5">
      <c r="D309" s="50"/>
    </row>
    <row r="310" spans="4:4" ht="19.5">
      <c r="D310" s="50"/>
    </row>
    <row r="311" spans="4:4" ht="19.5">
      <c r="D311" s="50"/>
    </row>
    <row r="312" spans="4:4" ht="19.5">
      <c r="D312" s="50"/>
    </row>
    <row r="313" spans="4:4" ht="19.5">
      <c r="D313" s="50"/>
    </row>
    <row r="314" spans="4:4" ht="19.5">
      <c r="D314" s="50"/>
    </row>
    <row r="315" spans="4:4" ht="19.5">
      <c r="D315" s="50"/>
    </row>
    <row r="316" spans="4:4" ht="19.5">
      <c r="D316" s="50"/>
    </row>
    <row r="317" spans="4:4" ht="19.5">
      <c r="D317" s="50"/>
    </row>
    <row r="318" spans="4:4" ht="19.5">
      <c r="D318" s="50"/>
    </row>
    <row r="319" spans="4:4" ht="19.5">
      <c r="D319" s="50"/>
    </row>
    <row r="320" spans="4:4" ht="19.5">
      <c r="D320" s="50"/>
    </row>
    <row r="321" spans="4:4" ht="19.5">
      <c r="D321" s="50"/>
    </row>
    <row r="322" spans="4:4" ht="19.5">
      <c r="D322" s="50"/>
    </row>
    <row r="323" spans="4:4" ht="19.5">
      <c r="D323" s="50"/>
    </row>
    <row r="324" spans="4:4" ht="19.5">
      <c r="D324" s="50"/>
    </row>
    <row r="325" spans="4:4" ht="19.5">
      <c r="D325" s="50"/>
    </row>
    <row r="326" spans="4:4" ht="19.5">
      <c r="D326" s="50"/>
    </row>
    <row r="327" spans="4:4" ht="19.5">
      <c r="D327" s="50"/>
    </row>
    <row r="328" spans="4:4" ht="19.5">
      <c r="D328" s="50"/>
    </row>
    <row r="329" spans="4:4" ht="19.5">
      <c r="D329" s="50"/>
    </row>
    <row r="330" spans="4:4" ht="19.5">
      <c r="D330" s="50"/>
    </row>
    <row r="331" spans="4:4" ht="19.5">
      <c r="D331" s="50"/>
    </row>
    <row r="332" spans="4:4" ht="19.5">
      <c r="D332" s="50"/>
    </row>
    <row r="333" spans="4:4" ht="19.5">
      <c r="D333" s="50"/>
    </row>
    <row r="334" spans="4:4" ht="19.5">
      <c r="D334" s="50"/>
    </row>
    <row r="335" spans="4:4" ht="19.5">
      <c r="D335" s="50"/>
    </row>
    <row r="336" spans="4:4" ht="19.5">
      <c r="D336" s="50"/>
    </row>
    <row r="337" spans="4:4" ht="19.5">
      <c r="D337" s="50"/>
    </row>
    <row r="338" spans="4:4" ht="19.5">
      <c r="D338" s="50"/>
    </row>
    <row r="339" spans="4:4" ht="19.5">
      <c r="D339" s="50"/>
    </row>
    <row r="340" spans="4:4" ht="19.5">
      <c r="D340" s="50"/>
    </row>
    <row r="341" spans="4:4" ht="19.5">
      <c r="D341" s="50"/>
    </row>
    <row r="342" spans="4:4" ht="19.5">
      <c r="D342" s="50"/>
    </row>
    <row r="343" spans="4:4" ht="19.5">
      <c r="D343" s="50"/>
    </row>
    <row r="344" spans="4:4" ht="19.5">
      <c r="D344" s="50"/>
    </row>
    <row r="345" spans="4:4" ht="19.5">
      <c r="D345" s="50"/>
    </row>
    <row r="346" spans="4:4" ht="19.5">
      <c r="D346" s="50"/>
    </row>
    <row r="347" spans="4:4" ht="19.5">
      <c r="D347" s="50"/>
    </row>
    <row r="348" spans="4:4" ht="19.5">
      <c r="D348" s="50"/>
    </row>
    <row r="349" spans="4:4" ht="19.5">
      <c r="D349" s="50"/>
    </row>
    <row r="350" spans="4:4" ht="19.5">
      <c r="D350" s="50"/>
    </row>
    <row r="351" spans="4:4" ht="19.5">
      <c r="D351" s="50"/>
    </row>
    <row r="352" spans="4:4" ht="19.5">
      <c r="D352" s="50"/>
    </row>
    <row r="353" spans="4:4" ht="19.5">
      <c r="D353" s="50"/>
    </row>
    <row r="354" spans="4:4" ht="19.5">
      <c r="D354" s="50"/>
    </row>
    <row r="355" spans="4:4" ht="19.5">
      <c r="D355" s="50"/>
    </row>
    <row r="356" spans="4:4" ht="19.5">
      <c r="D356" s="50"/>
    </row>
    <row r="357" spans="4:4" ht="19.5">
      <c r="D357" s="50"/>
    </row>
    <row r="358" spans="4:4" ht="19.5">
      <c r="D358" s="50"/>
    </row>
    <row r="359" spans="4:4" ht="19.5">
      <c r="D359" s="50"/>
    </row>
    <row r="360" spans="4:4" ht="19.5">
      <c r="D360" s="50"/>
    </row>
    <row r="361" spans="4:4" ht="19.5">
      <c r="D361" s="50"/>
    </row>
    <row r="362" spans="4:4" ht="19.5">
      <c r="D362" s="50"/>
    </row>
    <row r="363" spans="4:4" ht="19.5">
      <c r="D363" s="50"/>
    </row>
    <row r="364" spans="4:4" ht="19.5">
      <c r="D364" s="50"/>
    </row>
    <row r="365" spans="4:4" ht="19.5">
      <c r="D365" s="50"/>
    </row>
    <row r="366" spans="4:4" ht="19.5">
      <c r="D366" s="50"/>
    </row>
    <row r="367" spans="4:4" ht="19.5">
      <c r="D367" s="50"/>
    </row>
    <row r="368" spans="4:4" ht="19.5">
      <c r="D368" s="50"/>
    </row>
    <row r="369" spans="4:4" ht="19.5">
      <c r="D369" s="50"/>
    </row>
    <row r="370" spans="4:4" ht="19.5">
      <c r="D370" s="50"/>
    </row>
    <row r="371" spans="4:4" ht="19.5">
      <c r="D371" s="50"/>
    </row>
    <row r="372" spans="4:4" ht="19.5">
      <c r="D372" s="50"/>
    </row>
    <row r="373" spans="4:4" ht="19.5">
      <c r="D373" s="50"/>
    </row>
    <row r="374" spans="4:4" ht="19.5">
      <c r="D374" s="50"/>
    </row>
    <row r="375" spans="4:4" ht="19.5">
      <c r="D375" s="50"/>
    </row>
    <row r="376" spans="4:4" ht="19.5">
      <c r="D376" s="50"/>
    </row>
    <row r="377" spans="4:4" ht="19.5">
      <c r="D377" s="50"/>
    </row>
    <row r="378" spans="4:4" ht="19.5">
      <c r="D378" s="50"/>
    </row>
    <row r="379" spans="4:4" ht="19.5">
      <c r="D379" s="50"/>
    </row>
    <row r="380" spans="4:4" ht="19.5">
      <c r="D380" s="50"/>
    </row>
    <row r="381" spans="4:4" ht="19.5">
      <c r="D381" s="50"/>
    </row>
    <row r="382" spans="4:4" ht="19.5">
      <c r="D382" s="50"/>
    </row>
    <row r="383" spans="4:4" ht="19.5">
      <c r="D383" s="50"/>
    </row>
    <row r="384" spans="4:4" ht="19.5">
      <c r="D384" s="50"/>
    </row>
    <row r="385" spans="4:4" ht="19.5">
      <c r="D385" s="50"/>
    </row>
    <row r="386" spans="4:4" ht="19.5">
      <c r="D386" s="50"/>
    </row>
    <row r="387" spans="4:4" ht="19.5">
      <c r="D387" s="50"/>
    </row>
    <row r="388" spans="4:4" ht="19.5">
      <c r="D388" s="50"/>
    </row>
    <row r="389" spans="4:4" ht="19.5">
      <c r="D389" s="50"/>
    </row>
    <row r="390" spans="4:4" ht="19.5">
      <c r="D390" s="50"/>
    </row>
    <row r="391" spans="4:4" ht="19.5">
      <c r="D391" s="50"/>
    </row>
    <row r="392" spans="4:4" ht="19.5">
      <c r="D392" s="50"/>
    </row>
    <row r="393" spans="4:4" ht="19.5">
      <c r="D393" s="50"/>
    </row>
    <row r="394" spans="4:4" ht="19.5">
      <c r="D394" s="50"/>
    </row>
    <row r="395" spans="4:4" ht="19.5">
      <c r="D395" s="50"/>
    </row>
    <row r="396" spans="4:4" ht="19.5">
      <c r="D396" s="50"/>
    </row>
    <row r="397" spans="4:4" ht="19.5">
      <c r="D397" s="50"/>
    </row>
    <row r="398" spans="4:4" ht="19.5">
      <c r="D398" s="50"/>
    </row>
    <row r="399" spans="4:4" ht="19.5">
      <c r="D399" s="50"/>
    </row>
    <row r="400" spans="4:4" ht="19.5">
      <c r="D400" s="50"/>
    </row>
    <row r="401" spans="4:4" ht="19.5">
      <c r="D401" s="50"/>
    </row>
    <row r="402" spans="4:4" ht="19.5">
      <c r="D402" s="50"/>
    </row>
    <row r="403" spans="4:4" ht="19.5">
      <c r="D403" s="50"/>
    </row>
    <row r="404" spans="4:4" ht="19.5">
      <c r="D404" s="50"/>
    </row>
    <row r="405" spans="4:4" ht="19.5">
      <c r="D405" s="50"/>
    </row>
    <row r="406" spans="4:4" ht="19.5">
      <c r="D406" s="50"/>
    </row>
    <row r="407" spans="4:4" ht="19.5">
      <c r="D407" s="50"/>
    </row>
    <row r="408" spans="4:4" ht="19.5">
      <c r="D408" s="50"/>
    </row>
    <row r="409" spans="4:4" ht="19.5">
      <c r="D409" s="50"/>
    </row>
    <row r="410" spans="4:4" ht="19.5">
      <c r="D410" s="50"/>
    </row>
    <row r="411" spans="4:4" ht="19.5">
      <c r="D411" s="50"/>
    </row>
    <row r="412" spans="4:4" ht="19.5">
      <c r="D412" s="50"/>
    </row>
    <row r="413" spans="4:4" ht="19.5">
      <c r="D413" s="50"/>
    </row>
    <row r="414" spans="4:4" ht="19.5">
      <c r="D414" s="50"/>
    </row>
    <row r="415" spans="4:4" ht="19.5">
      <c r="D415" s="50"/>
    </row>
    <row r="416" spans="4:4" ht="19.5">
      <c r="D416" s="50"/>
    </row>
    <row r="417" spans="4:4" ht="19.5">
      <c r="D417" s="50"/>
    </row>
    <row r="418" spans="4:4" ht="19.5">
      <c r="D418" s="50"/>
    </row>
    <row r="419" spans="4:4" ht="19.5">
      <c r="D419" s="50"/>
    </row>
    <row r="420" spans="4:4" ht="19.5">
      <c r="D420" s="50"/>
    </row>
    <row r="421" spans="4:4" ht="19.5">
      <c r="D421" s="50"/>
    </row>
    <row r="422" spans="4:4" ht="19.5">
      <c r="D422" s="50"/>
    </row>
    <row r="423" spans="4:4" ht="19.5">
      <c r="D423" s="50"/>
    </row>
    <row r="424" spans="4:4" ht="19.5">
      <c r="D424" s="50"/>
    </row>
    <row r="425" spans="4:4" ht="19.5">
      <c r="D425" s="50"/>
    </row>
    <row r="426" spans="4:4" ht="19.5">
      <c r="D426" s="50"/>
    </row>
    <row r="427" spans="4:4" ht="19.5">
      <c r="D427" s="50"/>
    </row>
    <row r="428" spans="4:4" ht="19.5">
      <c r="D428" s="50"/>
    </row>
    <row r="429" spans="4:4" ht="19.5">
      <c r="D429" s="50"/>
    </row>
    <row r="430" spans="4:4" ht="19.5">
      <c r="D430" s="50"/>
    </row>
    <row r="431" spans="4:4" ht="19.5">
      <c r="D431" s="50"/>
    </row>
    <row r="432" spans="4:4" ht="19.5">
      <c r="D432" s="50"/>
    </row>
    <row r="433" spans="4:4" ht="19.5">
      <c r="D433" s="50"/>
    </row>
    <row r="434" spans="4:4" ht="19.5">
      <c r="D434" s="50"/>
    </row>
    <row r="435" spans="4:4" ht="19.5">
      <c r="D435" s="50"/>
    </row>
    <row r="436" spans="4:4" ht="19.5">
      <c r="D436" s="50"/>
    </row>
    <row r="437" spans="4:4" ht="19.5">
      <c r="D437" s="50"/>
    </row>
    <row r="438" spans="4:4" ht="19.5">
      <c r="D438" s="50"/>
    </row>
    <row r="439" spans="4:4" ht="19.5">
      <c r="D439" s="50"/>
    </row>
    <row r="440" spans="4:4" ht="19.5">
      <c r="D440" s="50"/>
    </row>
    <row r="441" spans="4:4" ht="19.5">
      <c r="D441" s="50"/>
    </row>
    <row r="442" spans="4:4" ht="19.5">
      <c r="D442" s="50"/>
    </row>
    <row r="443" spans="4:4" ht="19.5">
      <c r="D443" s="50"/>
    </row>
    <row r="444" spans="4:4" ht="19.5">
      <c r="D444" s="50"/>
    </row>
    <row r="445" spans="4:4" ht="19.5">
      <c r="D445" s="50"/>
    </row>
    <row r="446" spans="4:4" ht="19.5">
      <c r="D446" s="50"/>
    </row>
    <row r="447" spans="4:4" ht="19.5">
      <c r="D447" s="50"/>
    </row>
    <row r="448" spans="4:4" ht="19.5">
      <c r="D448" s="50"/>
    </row>
    <row r="449" spans="4:4" ht="19.5">
      <c r="D449" s="50"/>
    </row>
    <row r="450" spans="4:4" ht="19.5">
      <c r="D450" s="50"/>
    </row>
    <row r="451" spans="4:4" ht="19.5">
      <c r="D451" s="50"/>
    </row>
    <row r="452" spans="4:4" ht="19.5">
      <c r="D452" s="50"/>
    </row>
    <row r="453" spans="4:4" ht="19.5">
      <c r="D453" s="50"/>
    </row>
    <row r="454" spans="4:4" ht="19.5">
      <c r="D454" s="50"/>
    </row>
    <row r="455" spans="4:4" ht="19.5">
      <c r="D455" s="50"/>
    </row>
    <row r="456" spans="4:4" ht="19.5">
      <c r="D456" s="50"/>
    </row>
    <row r="457" spans="4:4" ht="19.5">
      <c r="D457" s="50"/>
    </row>
    <row r="458" spans="4:4" ht="19.5">
      <c r="D458" s="50"/>
    </row>
    <row r="459" spans="4:4" ht="19.5">
      <c r="D459" s="50"/>
    </row>
    <row r="460" spans="4:4" ht="19.5">
      <c r="D460" s="50"/>
    </row>
    <row r="461" spans="4:4" ht="19.5">
      <c r="D461" s="50"/>
    </row>
    <row r="462" spans="4:4" ht="19.5">
      <c r="D462" s="50"/>
    </row>
    <row r="463" spans="4:4" ht="19.5">
      <c r="D463" s="50"/>
    </row>
    <row r="464" spans="4:4" ht="19.5">
      <c r="D464" s="50"/>
    </row>
    <row r="465" spans="4:4" ht="19.5">
      <c r="D465" s="50"/>
    </row>
    <row r="466" spans="4:4" ht="19.5">
      <c r="D466" s="50"/>
    </row>
    <row r="467" spans="4:4" ht="19.5">
      <c r="D467" s="50"/>
    </row>
    <row r="468" spans="4:4" ht="19.5">
      <c r="D468" s="50"/>
    </row>
    <row r="469" spans="4:4" ht="19.5">
      <c r="D469" s="50"/>
    </row>
    <row r="470" spans="4:4" ht="19.5">
      <c r="D470" s="50"/>
    </row>
    <row r="471" spans="4:4" ht="19.5">
      <c r="D471" s="50"/>
    </row>
    <row r="472" spans="4:4" ht="19.5">
      <c r="D472" s="50"/>
    </row>
    <row r="473" spans="4:4" ht="19.5">
      <c r="D473" s="50"/>
    </row>
    <row r="474" spans="4:4" ht="19.5">
      <c r="D474" s="50"/>
    </row>
    <row r="475" spans="4:4" ht="19.5">
      <c r="D475" s="50"/>
    </row>
    <row r="476" spans="4:4" ht="19.5">
      <c r="D476" s="50"/>
    </row>
    <row r="477" spans="4:4" ht="19.5">
      <c r="D477" s="50"/>
    </row>
    <row r="478" spans="4:4" ht="19.5">
      <c r="D478" s="50"/>
    </row>
    <row r="479" spans="4:4" ht="19.5">
      <c r="D479" s="50"/>
    </row>
    <row r="480" spans="4:4" ht="19.5">
      <c r="D480" s="50"/>
    </row>
    <row r="481" spans="4:4" ht="19.5">
      <c r="D481" s="50"/>
    </row>
    <row r="482" spans="4:4" ht="19.5">
      <c r="D482" s="50"/>
    </row>
    <row r="483" spans="4:4" ht="19.5">
      <c r="D483" s="50"/>
    </row>
    <row r="484" spans="4:4" ht="19.5">
      <c r="D484" s="50"/>
    </row>
    <row r="485" spans="4:4" ht="19.5">
      <c r="D485" s="50"/>
    </row>
    <row r="486" spans="4:4" ht="19.5">
      <c r="D486" s="50"/>
    </row>
    <row r="487" spans="4:4" ht="19.5">
      <c r="D487" s="50"/>
    </row>
    <row r="488" spans="4:4" ht="19.5">
      <c r="D488" s="50"/>
    </row>
    <row r="489" spans="4:4" ht="19.5">
      <c r="D489" s="50"/>
    </row>
    <row r="490" spans="4:4" ht="19.5">
      <c r="D490" s="50"/>
    </row>
    <row r="491" spans="4:4" ht="19.5">
      <c r="D491" s="50"/>
    </row>
    <row r="492" spans="4:4" ht="19.5">
      <c r="D492" s="50"/>
    </row>
    <row r="493" spans="4:4" ht="19.5">
      <c r="D493" s="50"/>
    </row>
    <row r="494" spans="4:4" ht="19.5">
      <c r="D494" s="50"/>
    </row>
    <row r="495" spans="4:4" ht="19.5">
      <c r="D495" s="50"/>
    </row>
    <row r="496" spans="4:4" ht="19.5">
      <c r="D496" s="50"/>
    </row>
    <row r="497" spans="4:4" ht="19.5">
      <c r="D497" s="50"/>
    </row>
    <row r="498" spans="4:4" ht="19.5">
      <c r="D498" s="50"/>
    </row>
    <row r="499" spans="4:4" ht="19.5">
      <c r="D499" s="50"/>
    </row>
    <row r="500" spans="4:4" ht="19.5">
      <c r="D500" s="50"/>
    </row>
    <row r="501" spans="4:4" ht="19.5">
      <c r="D501" s="50"/>
    </row>
    <row r="502" spans="4:4" ht="19.5">
      <c r="D502" s="50"/>
    </row>
    <row r="503" spans="4:4" ht="19.5">
      <c r="D503" s="50"/>
    </row>
    <row r="504" spans="4:4" ht="19.5">
      <c r="D504" s="50"/>
    </row>
    <row r="505" spans="4:4" ht="19.5">
      <c r="D505" s="50"/>
    </row>
    <row r="506" spans="4:4" ht="19.5">
      <c r="D506" s="50"/>
    </row>
    <row r="507" spans="4:4" ht="19.5">
      <c r="D507" s="50"/>
    </row>
    <row r="508" spans="4:4" ht="19.5">
      <c r="D508" s="50"/>
    </row>
    <row r="509" spans="4:4" ht="19.5">
      <c r="D509" s="50"/>
    </row>
    <row r="510" spans="4:4" ht="19.5">
      <c r="D510" s="50"/>
    </row>
    <row r="511" spans="4:4" ht="19.5">
      <c r="D511" s="50"/>
    </row>
    <row r="512" spans="4:4" ht="19.5">
      <c r="D512" s="50"/>
    </row>
    <row r="513" spans="4:4" ht="19.5">
      <c r="D513" s="50"/>
    </row>
    <row r="514" spans="4:4" ht="19.5">
      <c r="D514" s="50"/>
    </row>
    <row r="515" spans="4:4" ht="19.5">
      <c r="D515" s="50"/>
    </row>
    <row r="516" spans="4:4" ht="19.5">
      <c r="D516" s="50"/>
    </row>
    <row r="517" spans="4:4" ht="19.5">
      <c r="D517" s="50"/>
    </row>
    <row r="518" spans="4:4" ht="19.5">
      <c r="D518" s="50"/>
    </row>
    <row r="519" spans="4:4" ht="19.5">
      <c r="D519" s="50"/>
    </row>
    <row r="520" spans="4:4" ht="19.5">
      <c r="D520" s="50"/>
    </row>
    <row r="521" spans="4:4" ht="19.5">
      <c r="D521" s="50"/>
    </row>
    <row r="522" spans="4:4" ht="19.5">
      <c r="D522" s="50"/>
    </row>
    <row r="523" spans="4:4" ht="19.5">
      <c r="D523" s="50"/>
    </row>
    <row r="524" spans="4:4" ht="19.5">
      <c r="D524" s="50"/>
    </row>
    <row r="525" spans="4:4" ht="19.5">
      <c r="D525" s="50"/>
    </row>
    <row r="526" spans="4:4" ht="19.5">
      <c r="D526" s="50"/>
    </row>
    <row r="527" spans="4:4" ht="19.5">
      <c r="D527" s="50"/>
    </row>
    <row r="528" spans="4:4" ht="19.5">
      <c r="D528" s="50"/>
    </row>
    <row r="529" spans="4:4" ht="19.5">
      <c r="D529" s="50"/>
    </row>
    <row r="530" spans="4:4" ht="19.5">
      <c r="D530" s="50"/>
    </row>
    <row r="531" spans="4:4" ht="19.5">
      <c r="D531" s="50"/>
    </row>
    <row r="532" spans="4:4" ht="19.5">
      <c r="D532" s="50"/>
    </row>
    <row r="533" spans="4:4" ht="19.5">
      <c r="D533" s="50"/>
    </row>
    <row r="534" spans="4:4" ht="19.5">
      <c r="D534" s="50"/>
    </row>
    <row r="535" spans="4:4" ht="19.5">
      <c r="D535" s="50"/>
    </row>
    <row r="536" spans="4:4" ht="19.5">
      <c r="D536" s="50"/>
    </row>
    <row r="537" spans="4:4" ht="19.5">
      <c r="D537" s="50"/>
    </row>
    <row r="538" spans="4:4" ht="19.5">
      <c r="D538" s="50"/>
    </row>
    <row r="539" spans="4:4" ht="19.5">
      <c r="D539" s="50"/>
    </row>
    <row r="540" spans="4:4" ht="19.5">
      <c r="D540" s="50"/>
    </row>
    <row r="541" spans="4:4" ht="19.5">
      <c r="D541" s="50"/>
    </row>
    <row r="542" spans="4:4" ht="19.5">
      <c r="D542" s="50"/>
    </row>
    <row r="543" spans="4:4" ht="19.5">
      <c r="D543" s="50"/>
    </row>
    <row r="544" spans="4:4" ht="19.5">
      <c r="D544" s="50"/>
    </row>
    <row r="545" spans="4:4" ht="19.5">
      <c r="D545" s="50"/>
    </row>
    <row r="546" spans="4:4" ht="19.5">
      <c r="D546" s="50"/>
    </row>
    <row r="547" spans="4:4" ht="19.5">
      <c r="D547" s="50"/>
    </row>
    <row r="548" spans="4:4" ht="19.5">
      <c r="D548" s="50"/>
    </row>
    <row r="549" spans="4:4" ht="19.5">
      <c r="D549" s="50"/>
    </row>
    <row r="550" spans="4:4" ht="19.5">
      <c r="D550" s="50"/>
    </row>
    <row r="551" spans="4:4" ht="19.5">
      <c r="D551" s="50"/>
    </row>
    <row r="552" spans="4:4" ht="19.5">
      <c r="D552" s="50"/>
    </row>
    <row r="553" spans="4:4" ht="19.5">
      <c r="D553" s="50"/>
    </row>
    <row r="554" spans="4:4" ht="19.5">
      <c r="D554" s="50"/>
    </row>
    <row r="555" spans="4:4" ht="19.5">
      <c r="D555" s="50"/>
    </row>
    <row r="556" spans="4:4" ht="19.5">
      <c r="D556" s="50"/>
    </row>
    <row r="557" spans="4:4" ht="19.5">
      <c r="D557" s="50"/>
    </row>
    <row r="558" spans="4:4" ht="19.5">
      <c r="D558" s="50"/>
    </row>
    <row r="559" spans="4:4" ht="19.5">
      <c r="D559" s="50"/>
    </row>
    <row r="560" spans="4:4" ht="19.5">
      <c r="D560" s="50"/>
    </row>
    <row r="561" spans="4:4" ht="19.5">
      <c r="D561" s="50"/>
    </row>
    <row r="562" spans="4:4" ht="19.5">
      <c r="D562" s="50"/>
    </row>
    <row r="563" spans="4:4" ht="19.5">
      <c r="D563" s="50"/>
    </row>
    <row r="564" spans="4:4" ht="19.5">
      <c r="D564" s="50"/>
    </row>
    <row r="565" spans="4:4" ht="19.5">
      <c r="D565" s="50"/>
    </row>
    <row r="566" spans="4:4" ht="19.5">
      <c r="D566" s="50"/>
    </row>
    <row r="567" spans="4:4" ht="19.5">
      <c r="D567" s="50"/>
    </row>
    <row r="568" spans="4:4" ht="19.5">
      <c r="D568" s="50"/>
    </row>
    <row r="569" spans="4:4" ht="19.5">
      <c r="D569" s="50"/>
    </row>
    <row r="570" spans="4:4" ht="19.5">
      <c r="D570" s="50"/>
    </row>
    <row r="571" spans="4:4" ht="19.5">
      <c r="D571" s="50"/>
    </row>
    <row r="572" spans="4:4" ht="19.5">
      <c r="D572" s="50"/>
    </row>
    <row r="573" spans="4:4" ht="19.5">
      <c r="D573" s="50"/>
    </row>
    <row r="574" spans="4:4" ht="19.5">
      <c r="D574" s="50"/>
    </row>
    <row r="575" spans="4:4" ht="19.5">
      <c r="D575" s="50"/>
    </row>
    <row r="576" spans="4:4" ht="19.5">
      <c r="D576" s="50"/>
    </row>
    <row r="577" spans="4:4" ht="19.5">
      <c r="D577" s="50"/>
    </row>
    <row r="578" spans="4:4" ht="19.5">
      <c r="D578" s="50"/>
    </row>
    <row r="579" spans="4:4" ht="19.5">
      <c r="D579" s="50"/>
    </row>
    <row r="580" spans="4:4" ht="19.5">
      <c r="D580" s="50"/>
    </row>
    <row r="581" spans="4:4" ht="19.5">
      <c r="D581" s="50"/>
    </row>
    <row r="582" spans="4:4" ht="19.5">
      <c r="D582" s="50"/>
    </row>
    <row r="583" spans="4:4" ht="19.5">
      <c r="D583" s="50"/>
    </row>
    <row r="584" spans="4:4" ht="19.5">
      <c r="D584" s="50"/>
    </row>
    <row r="585" spans="4:4" ht="19.5">
      <c r="D585" s="50"/>
    </row>
    <row r="586" spans="4:4" ht="19.5">
      <c r="D586" s="50"/>
    </row>
    <row r="587" spans="4:4" ht="19.5">
      <c r="D587" s="50"/>
    </row>
    <row r="588" spans="4:4" ht="19.5">
      <c r="D588" s="50"/>
    </row>
    <row r="589" spans="4:4" ht="19.5">
      <c r="D589" s="50"/>
    </row>
    <row r="590" spans="4:4" ht="19.5">
      <c r="D590" s="50"/>
    </row>
    <row r="591" spans="4:4" ht="19.5">
      <c r="D591" s="50"/>
    </row>
    <row r="592" spans="4:4" ht="19.5">
      <c r="D592" s="50"/>
    </row>
    <row r="593" spans="4:4" ht="19.5">
      <c r="D593" s="50"/>
    </row>
    <row r="594" spans="4:4" ht="19.5">
      <c r="D594" s="50"/>
    </row>
    <row r="595" spans="4:4" ht="19.5">
      <c r="D595" s="50"/>
    </row>
    <row r="596" spans="4:4" ht="19.5">
      <c r="D596" s="50"/>
    </row>
    <row r="597" spans="4:4" ht="19.5">
      <c r="D597" s="50"/>
    </row>
    <row r="598" spans="4:4" ht="19.5">
      <c r="D598" s="50"/>
    </row>
    <row r="599" spans="4:4" ht="19.5">
      <c r="D599" s="50"/>
    </row>
    <row r="600" spans="4:4" ht="19.5">
      <c r="D600" s="50"/>
    </row>
    <row r="601" spans="4:4" ht="19.5">
      <c r="D601" s="50"/>
    </row>
    <row r="602" spans="4:4" ht="19.5">
      <c r="D602" s="50"/>
    </row>
    <row r="603" spans="4:4" ht="19.5">
      <c r="D603" s="50"/>
    </row>
    <row r="604" spans="4:4" ht="19.5">
      <c r="D604" s="50"/>
    </row>
    <row r="605" spans="4:4" ht="19.5">
      <c r="D605" s="50"/>
    </row>
    <row r="606" spans="4:4" ht="19.5">
      <c r="D606" s="50"/>
    </row>
    <row r="607" spans="4:4" ht="19.5">
      <c r="D607" s="50"/>
    </row>
    <row r="608" spans="4:4" ht="19.5">
      <c r="D608" s="50"/>
    </row>
    <row r="609" spans="4:4" ht="19.5">
      <c r="D609" s="50"/>
    </row>
    <row r="610" spans="4:4" ht="19.5">
      <c r="D610" s="50"/>
    </row>
    <row r="611" spans="4:4" ht="19.5">
      <c r="D611" s="50"/>
    </row>
    <row r="612" spans="4:4" ht="19.5">
      <c r="D612" s="50"/>
    </row>
    <row r="613" spans="4:4" ht="19.5">
      <c r="D613" s="50"/>
    </row>
    <row r="614" spans="4:4" ht="19.5">
      <c r="D614" s="50"/>
    </row>
    <row r="615" spans="4:4" ht="19.5">
      <c r="D615" s="50"/>
    </row>
    <row r="616" spans="4:4" ht="19.5">
      <c r="D616" s="50"/>
    </row>
    <row r="617" spans="4:4" ht="19.5">
      <c r="D617" s="50"/>
    </row>
    <row r="618" spans="4:4" ht="19.5">
      <c r="D618" s="50"/>
    </row>
    <row r="619" spans="4:4" ht="19.5">
      <c r="D619" s="50"/>
    </row>
    <row r="620" spans="4:4" ht="19.5">
      <c r="D620" s="50"/>
    </row>
    <row r="621" spans="4:4" ht="19.5">
      <c r="D621" s="50"/>
    </row>
    <row r="622" spans="4:4" ht="19.5">
      <c r="D622" s="50"/>
    </row>
    <row r="623" spans="4:4" ht="19.5">
      <c r="D623" s="50"/>
    </row>
    <row r="624" spans="4:4" ht="19.5">
      <c r="D624" s="50"/>
    </row>
    <row r="625" spans="4:4" ht="19.5">
      <c r="D625" s="50"/>
    </row>
    <row r="626" spans="4:4" ht="19.5">
      <c r="D626" s="50"/>
    </row>
    <row r="627" spans="4:4" ht="19.5">
      <c r="D627" s="50"/>
    </row>
    <row r="628" spans="4:4" ht="19.5">
      <c r="D628" s="50"/>
    </row>
    <row r="629" spans="4:4" ht="19.5">
      <c r="D629" s="50"/>
    </row>
    <row r="630" spans="4:4" ht="19.5">
      <c r="D630" s="50"/>
    </row>
    <row r="631" spans="4:4" ht="19.5">
      <c r="D631" s="50"/>
    </row>
    <row r="632" spans="4:4" ht="19.5">
      <c r="D632" s="50"/>
    </row>
    <row r="633" spans="4:4" ht="19.5">
      <c r="D633" s="50"/>
    </row>
    <row r="634" spans="4:4" ht="19.5">
      <c r="D634" s="50"/>
    </row>
    <row r="635" spans="4:4" ht="19.5">
      <c r="D635" s="50"/>
    </row>
    <row r="636" spans="4:4" ht="19.5">
      <c r="D636" s="50"/>
    </row>
    <row r="637" spans="4:4" ht="19.5">
      <c r="D637" s="50"/>
    </row>
    <row r="638" spans="4:4" ht="19.5">
      <c r="D638" s="50"/>
    </row>
    <row r="639" spans="4:4" ht="19.5">
      <c r="D639" s="50"/>
    </row>
    <row r="640" spans="4:4" ht="19.5">
      <c r="D640" s="50"/>
    </row>
    <row r="641" spans="4:4" ht="19.5">
      <c r="D641" s="50"/>
    </row>
    <row r="642" spans="4:4" ht="19.5">
      <c r="D642" s="50"/>
    </row>
    <row r="643" spans="4:4" ht="19.5">
      <c r="D643" s="50"/>
    </row>
    <row r="644" spans="4:4" ht="19.5">
      <c r="D644" s="50"/>
    </row>
    <row r="645" spans="4:4" ht="19.5">
      <c r="D645" s="50"/>
    </row>
    <row r="646" spans="4:4" ht="19.5">
      <c r="D646" s="50"/>
    </row>
    <row r="647" spans="4:4" ht="19.5">
      <c r="D647" s="50"/>
    </row>
    <row r="648" spans="4:4" ht="19.5">
      <c r="D648" s="50"/>
    </row>
    <row r="649" spans="4:4" ht="19.5">
      <c r="D649" s="50"/>
    </row>
    <row r="650" spans="4:4" ht="19.5">
      <c r="D650" s="50"/>
    </row>
    <row r="651" spans="4:4" ht="19.5">
      <c r="D651" s="50"/>
    </row>
    <row r="652" spans="4:4" ht="19.5">
      <c r="D652" s="50"/>
    </row>
    <row r="653" spans="4:4" ht="19.5">
      <c r="D653" s="50"/>
    </row>
    <row r="654" spans="4:4" ht="19.5">
      <c r="D654" s="50"/>
    </row>
    <row r="655" spans="4:4" ht="19.5">
      <c r="D655" s="50"/>
    </row>
    <row r="656" spans="4:4" ht="19.5">
      <c r="D656" s="50"/>
    </row>
    <row r="657" spans="4:4" ht="19.5">
      <c r="D657" s="50"/>
    </row>
    <row r="658" spans="4:4" ht="19.5">
      <c r="D658" s="50"/>
    </row>
    <row r="659" spans="4:4" ht="19.5">
      <c r="D659" s="50"/>
    </row>
    <row r="660" spans="4:4" ht="19.5">
      <c r="D660" s="50"/>
    </row>
    <row r="661" spans="4:4" ht="19.5">
      <c r="D661" s="50"/>
    </row>
    <row r="662" spans="4:4" ht="19.5">
      <c r="D662" s="50"/>
    </row>
    <row r="663" spans="4:4" ht="19.5">
      <c r="D663" s="50"/>
    </row>
    <row r="664" spans="4:4" ht="19.5">
      <c r="D664" s="50"/>
    </row>
    <row r="665" spans="4:4" ht="19.5">
      <c r="D665" s="50"/>
    </row>
    <row r="666" spans="4:4" ht="19.5">
      <c r="D666" s="50"/>
    </row>
    <row r="667" spans="4:4" ht="19.5">
      <c r="D667" s="50"/>
    </row>
    <row r="668" spans="4:4" ht="19.5">
      <c r="D668" s="50"/>
    </row>
  </sheetData>
  <mergeCells count="13">
    <mergeCell ref="C2:C4"/>
    <mergeCell ref="N1:R1"/>
    <mergeCell ref="B2:B4"/>
    <mergeCell ref="D2:D4"/>
    <mergeCell ref="E2:G2"/>
    <mergeCell ref="H2:J2"/>
    <mergeCell ref="N2:P2"/>
    <mergeCell ref="R2:R4"/>
    <mergeCell ref="Q2:Q4"/>
    <mergeCell ref="K2:M2"/>
    <mergeCell ref="E3:G3"/>
    <mergeCell ref="H3:J3"/>
    <mergeCell ref="K3:M3"/>
  </mergeCells>
  <phoneticPr fontId="2"/>
  <pageMargins left="0.59055118110236227" right="0.59055118110236227" top="0.78740157480314965" bottom="0.39370078740157483" header="0.39370078740157483" footer="0.51181102362204722"/>
  <pageSetup paperSize="9" scale="86" firstPageNumber="57" orientation="landscape" useFirstPageNumber="1" r:id="rId1"/>
  <headerFooter alignWithMargins="0">
    <oddHeader>&amp;L別添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I33"/>
  <sheetViews>
    <sheetView tabSelected="1" zoomScale="130" zoomScaleNormal="130" zoomScaleSheetLayoutView="115" workbookViewId="0">
      <selection activeCell="D7" sqref="D7"/>
    </sheetView>
  </sheetViews>
  <sheetFormatPr defaultRowHeight="18"/>
  <cols>
    <col min="1" max="1" width="0.75" style="59" customWidth="1"/>
    <col min="2" max="2" width="4.625" style="61" customWidth="1"/>
    <col min="3" max="3" width="3.625" style="59" customWidth="1"/>
    <col min="4" max="4" width="4.75" style="59" customWidth="1"/>
    <col min="5" max="7" width="4.625" style="59" customWidth="1"/>
    <col min="8" max="8" width="4.625" style="26" customWidth="1"/>
    <col min="9" max="13" width="4.625" style="59" customWidth="1"/>
    <col min="14" max="14" width="9.625" style="59" customWidth="1"/>
    <col min="15" max="15" width="7.375" style="59" customWidth="1"/>
    <col min="16" max="24" width="4.875" style="59" customWidth="1"/>
    <col min="25" max="25" width="1.75" style="59" customWidth="1"/>
    <col min="26" max="26" width="4.875" style="59" customWidth="1"/>
    <col min="27" max="27" width="3.625" style="59" customWidth="1"/>
    <col min="28" max="28" width="2.75" style="60" customWidth="1"/>
    <col min="29" max="29" width="3.25" style="59" customWidth="1"/>
    <col min="30" max="16384" width="9" style="59"/>
  </cols>
  <sheetData>
    <row r="1" spans="2:35" ht="15" customHeight="1">
      <c r="B1" s="58" t="s">
        <v>260</v>
      </c>
    </row>
    <row r="2" spans="2:35" ht="11.25" customHeight="1">
      <c r="M2" s="62" t="s">
        <v>256</v>
      </c>
      <c r="N2" s="63" t="s">
        <v>253</v>
      </c>
      <c r="O2" s="64"/>
      <c r="Q2" s="65"/>
      <c r="R2" s="62" t="s">
        <v>215</v>
      </c>
      <c r="S2" s="66">
        <v>1</v>
      </c>
      <c r="T2" s="67" t="s">
        <v>236</v>
      </c>
      <c r="U2" s="67"/>
      <c r="V2" s="62" t="s">
        <v>232</v>
      </c>
      <c r="W2" s="66">
        <v>1</v>
      </c>
      <c r="X2" s="67" t="s">
        <v>276</v>
      </c>
      <c r="Y2" s="67"/>
      <c r="Z2" s="67"/>
      <c r="AA2" s="68"/>
    </row>
    <row r="3" spans="2:35" ht="16.5" customHeight="1">
      <c r="M3" s="62"/>
      <c r="N3" s="69" t="s">
        <v>277</v>
      </c>
      <c r="O3" s="69"/>
      <c r="Q3" s="65"/>
      <c r="R3" s="62"/>
      <c r="S3" s="66">
        <v>360</v>
      </c>
      <c r="T3" s="67"/>
      <c r="U3" s="67"/>
      <c r="V3" s="62"/>
      <c r="W3" s="66" t="s">
        <v>233</v>
      </c>
      <c r="X3" s="67"/>
      <c r="Y3" s="67"/>
      <c r="Z3" s="67"/>
      <c r="AA3" s="68"/>
    </row>
    <row r="4" spans="2:35" ht="11.25" customHeight="1">
      <c r="V4" s="70"/>
      <c r="W4" s="70"/>
      <c r="X4" s="70"/>
      <c r="Y4" s="70"/>
      <c r="Z4" s="70"/>
      <c r="AA4" s="70"/>
    </row>
    <row r="5" spans="2:35" s="83" customFormat="1" ht="10.5" customHeight="1">
      <c r="B5" s="71" t="s">
        <v>138</v>
      </c>
      <c r="C5" s="72" t="s">
        <v>139</v>
      </c>
      <c r="D5" s="73" t="s">
        <v>211</v>
      </c>
      <c r="E5" s="74" t="s">
        <v>140</v>
      </c>
      <c r="F5" s="74" t="s">
        <v>140</v>
      </c>
      <c r="G5" s="74" t="s">
        <v>5</v>
      </c>
      <c r="H5" s="75" t="s">
        <v>141</v>
      </c>
      <c r="I5" s="74" t="s">
        <v>142</v>
      </c>
      <c r="J5" s="74" t="s">
        <v>143</v>
      </c>
      <c r="K5" s="74" t="s">
        <v>144</v>
      </c>
      <c r="L5" s="74" t="s">
        <v>6</v>
      </c>
      <c r="M5" s="74" t="s">
        <v>216</v>
      </c>
      <c r="N5" s="76" t="s">
        <v>145</v>
      </c>
      <c r="O5" s="76" t="s">
        <v>237</v>
      </c>
      <c r="P5" s="74" t="s">
        <v>147</v>
      </c>
      <c r="Q5" s="74" t="s">
        <v>208</v>
      </c>
      <c r="R5" s="74" t="s">
        <v>188</v>
      </c>
      <c r="S5" s="74" t="s">
        <v>146</v>
      </c>
      <c r="T5" s="76" t="s">
        <v>278</v>
      </c>
      <c r="U5" s="74" t="s">
        <v>1</v>
      </c>
      <c r="V5" s="77" t="s">
        <v>148</v>
      </c>
      <c r="W5" s="74" t="s">
        <v>149</v>
      </c>
      <c r="X5" s="78" t="s">
        <v>217</v>
      </c>
      <c r="Y5" s="79" t="s">
        <v>187</v>
      </c>
      <c r="Z5" s="80"/>
      <c r="AA5" s="81" t="s">
        <v>202</v>
      </c>
      <c r="AB5" s="82"/>
    </row>
    <row r="6" spans="2:35" s="83" customFormat="1" ht="10.5" customHeight="1">
      <c r="B6" s="84" t="s">
        <v>218</v>
      </c>
      <c r="C6" s="85"/>
      <c r="D6" s="86" t="s">
        <v>2</v>
      </c>
      <c r="E6" s="87" t="s">
        <v>203</v>
      </c>
      <c r="F6" s="87" t="s">
        <v>204</v>
      </c>
      <c r="G6" s="87" t="s">
        <v>189</v>
      </c>
      <c r="H6" s="88" t="s">
        <v>219</v>
      </c>
      <c r="I6" s="87" t="s">
        <v>205</v>
      </c>
      <c r="J6" s="87" t="s">
        <v>206</v>
      </c>
      <c r="K6" s="87" t="s">
        <v>207</v>
      </c>
      <c r="L6" s="87" t="s">
        <v>243</v>
      </c>
      <c r="M6" s="87" t="s">
        <v>244</v>
      </c>
      <c r="N6" s="89"/>
      <c r="O6" s="89"/>
      <c r="P6" s="87" t="s">
        <v>245</v>
      </c>
      <c r="Q6" s="87" t="s">
        <v>246</v>
      </c>
      <c r="R6" s="87" t="s">
        <v>247</v>
      </c>
      <c r="S6" s="87" t="s">
        <v>248</v>
      </c>
      <c r="T6" s="89"/>
      <c r="U6" s="87" t="s">
        <v>249</v>
      </c>
      <c r="V6" s="90" t="s">
        <v>250</v>
      </c>
      <c r="W6" s="87" t="s">
        <v>251</v>
      </c>
      <c r="X6" s="91" t="s">
        <v>244</v>
      </c>
      <c r="Y6" s="92" t="s">
        <v>244</v>
      </c>
      <c r="Z6" s="93"/>
      <c r="AA6" s="94"/>
      <c r="AB6" s="82"/>
    </row>
    <row r="7" spans="2:35" s="112" customFormat="1" ht="18" customHeight="1">
      <c r="B7" s="95">
        <v>1</v>
      </c>
      <c r="C7" s="96">
        <v>5</v>
      </c>
      <c r="D7" s="96"/>
      <c r="E7" s="97">
        <v>0.24</v>
      </c>
      <c r="F7" s="97">
        <v>0.24</v>
      </c>
      <c r="G7" s="98">
        <v>0.45</v>
      </c>
      <c r="H7" s="98">
        <v>112</v>
      </c>
      <c r="I7" s="99">
        <v>10</v>
      </c>
      <c r="J7" s="100">
        <f>ROUND(H7/(W7*60),1)</f>
        <v>2.4</v>
      </c>
      <c r="K7" s="101">
        <f>I7+J7</f>
        <v>12.4</v>
      </c>
      <c r="L7" s="100">
        <f>ROUND(410/(K7^0.6+1.3),1)</f>
        <v>70.3</v>
      </c>
      <c r="M7" s="97">
        <f>ROUND(1/360*G7*L7*F7,3)</f>
        <v>2.1000000000000001E-2</v>
      </c>
      <c r="N7" s="102" t="str">
        <f>VLOOKUP($AB7,排水施設データ!$B$5:$K$1008,3)</f>
        <v>落U300*300</v>
      </c>
      <c r="O7" s="103"/>
      <c r="P7" s="104">
        <f>VLOOKUP($AB7,排水施設データ!$B$5:$K$1008,6)</f>
        <v>7.1999999999999995E-2</v>
      </c>
      <c r="Q7" s="105">
        <f>VLOOKUP($AB7,排水施設データ!$B$5:$N$1008,12)*0.8</f>
        <v>0.24</v>
      </c>
      <c r="R7" s="105">
        <f>VLOOKUP($AB7,排水施設データ!$B$5:$N$1008,13)</f>
        <v>0.78</v>
      </c>
      <c r="S7" s="104">
        <f>VLOOKUP($AB7,排水施設データ!$B$5:$K$1008,5)</f>
        <v>9.1999999999999998E-2</v>
      </c>
      <c r="T7" s="104">
        <f>ROUND($S7^(2/3),3)</f>
        <v>0.20399999999999999</v>
      </c>
      <c r="U7" s="104">
        <f>VLOOKUP($AB7,排水施設データ!$B$5:$K$1008,4)</f>
        <v>1.2999999999999999E-2</v>
      </c>
      <c r="V7" s="106">
        <v>0.25600000000000001</v>
      </c>
      <c r="W7" s="105">
        <f>ROUND(((1/$U7)*$S7^(2/3)*$V7^0.5)*0.1,3)</f>
        <v>0.79300000000000004</v>
      </c>
      <c r="X7" s="107">
        <f>ROUND(P7*W7,3)</f>
        <v>5.7000000000000002E-2</v>
      </c>
      <c r="Y7" s="108" t="s">
        <v>220</v>
      </c>
      <c r="Z7" s="107">
        <f>M7</f>
        <v>2.1000000000000001E-2</v>
      </c>
      <c r="AA7" s="109" t="str">
        <f>IF(X7&gt;Z7,"OK","NG")</f>
        <v>OK</v>
      </c>
      <c r="AB7" s="110">
        <v>36</v>
      </c>
      <c r="AC7" s="111"/>
      <c r="AD7" s="111"/>
      <c r="AE7" s="111"/>
      <c r="AF7" s="111"/>
      <c r="AG7" s="111"/>
      <c r="AH7" s="111"/>
      <c r="AI7" s="111"/>
    </row>
    <row r="8" spans="2:35" s="112" customFormat="1" ht="18" customHeight="1">
      <c r="B8" s="113">
        <v>2</v>
      </c>
      <c r="C8" s="96">
        <v>5</v>
      </c>
      <c r="D8" s="96"/>
      <c r="E8" s="97">
        <v>0.46600000000000003</v>
      </c>
      <c r="F8" s="97">
        <v>0.46600000000000003</v>
      </c>
      <c r="G8" s="98">
        <f>流出係数算出表!Q7</f>
        <v>0.71</v>
      </c>
      <c r="H8" s="98">
        <v>86</v>
      </c>
      <c r="I8" s="99">
        <v>10</v>
      </c>
      <c r="J8" s="100">
        <f>ROUND(H8/(W8*60),1)</f>
        <v>1.7</v>
      </c>
      <c r="K8" s="101">
        <f>I8+J8</f>
        <v>11.7</v>
      </c>
      <c r="L8" s="100">
        <f>ROUND(410/(K8^0.6+1.3),1)</f>
        <v>72.3</v>
      </c>
      <c r="M8" s="97">
        <f>ROUND(1/360*G8*L8*F8,3)</f>
        <v>6.6000000000000003E-2</v>
      </c>
      <c r="N8" s="102" t="str">
        <f>VLOOKUP($AB8,排水施設データ!$B$5:$K$1008,3)</f>
        <v>落U300*300</v>
      </c>
      <c r="O8" s="103"/>
      <c r="P8" s="104">
        <f>VLOOKUP($AB8,排水施設データ!$B$5:$K$1008,6)</f>
        <v>7.1999999999999995E-2</v>
      </c>
      <c r="Q8" s="105">
        <f>VLOOKUP($AB8,排水施設データ!$B$5:$N$1008,12)*0.8</f>
        <v>0.24</v>
      </c>
      <c r="R8" s="105">
        <f>VLOOKUP($AB8,排水施設データ!$B$5:$N$1008,13)</f>
        <v>0.78</v>
      </c>
      <c r="S8" s="104">
        <f>VLOOKUP($AB8,排水施設データ!$B$5:$K$1008,5)</f>
        <v>9.1999999999999998E-2</v>
      </c>
      <c r="T8" s="104">
        <f>ROUND($S8^(2/3),3)</f>
        <v>0.20399999999999999</v>
      </c>
      <c r="U8" s="104">
        <f>VLOOKUP($AB8,排水施設データ!$B$5:$K$1008,4)</f>
        <v>1.2999999999999999E-2</v>
      </c>
      <c r="V8" s="106">
        <v>0.28999999999999998</v>
      </c>
      <c r="W8" s="97">
        <f>ROUND(((1/$U8)*$S8^(2/3)*$V8^0.5)*0.1,3)</f>
        <v>0.84399999999999997</v>
      </c>
      <c r="X8" s="107">
        <f>ROUND(P8*W8,3)</f>
        <v>6.0999999999999999E-2</v>
      </c>
      <c r="Y8" s="108" t="s">
        <v>221</v>
      </c>
      <c r="Z8" s="107">
        <f>M8</f>
        <v>6.6000000000000003E-2</v>
      </c>
      <c r="AA8" s="109" t="str">
        <f>IF(X8&gt;Z8,"OK","NG")</f>
        <v>NG</v>
      </c>
      <c r="AB8" s="110">
        <v>36</v>
      </c>
      <c r="AC8" s="111"/>
      <c r="AD8" s="111"/>
      <c r="AE8" s="111"/>
      <c r="AF8" s="111"/>
      <c r="AG8" s="111"/>
      <c r="AH8" s="111"/>
      <c r="AI8" s="111"/>
    </row>
    <row r="9" spans="2:35" s="112" customFormat="1" ht="18" customHeight="1">
      <c r="B9" s="114">
        <v>5</v>
      </c>
      <c r="C9" s="96">
        <v>6</v>
      </c>
      <c r="D9" s="96" t="s">
        <v>261</v>
      </c>
      <c r="E9" s="97"/>
      <c r="F9" s="97">
        <v>0.70599999999999996</v>
      </c>
      <c r="G9" s="98">
        <v>0.62</v>
      </c>
      <c r="H9" s="98"/>
      <c r="I9" s="99">
        <v>10</v>
      </c>
      <c r="J9" s="100">
        <f>ROUND(H9/(W9*60),1)</f>
        <v>0</v>
      </c>
      <c r="K9" s="101">
        <f>K7</f>
        <v>12.4</v>
      </c>
      <c r="L9" s="100">
        <f>ROUND(410/(K9^0.6+1.3),1)</f>
        <v>70.3</v>
      </c>
      <c r="M9" s="97">
        <f>ROUND(1/360*G9*L9*F9,3)</f>
        <v>8.5000000000000006E-2</v>
      </c>
      <c r="N9" s="102" t="str">
        <f>VLOOKUP($AB9,排水施設データ!$B$5:$K$1008,3)</f>
        <v>自由300*400</v>
      </c>
      <c r="O9" s="103"/>
      <c r="P9" s="104">
        <f>VLOOKUP($AB9,排水施設データ!$B$5:$K$1008,6)</f>
        <v>9.6000000000000002E-2</v>
      </c>
      <c r="Q9" s="105">
        <f>VLOOKUP($AB9,排水施設データ!$B$5:$N$1008,12)*0.8</f>
        <v>0.32000000000000006</v>
      </c>
      <c r="R9" s="105">
        <f>VLOOKUP($AB9,排水施設データ!$B$5:$N$1008,13)</f>
        <v>0.94</v>
      </c>
      <c r="S9" s="104">
        <f>VLOOKUP($AB9,排水施設データ!$B$5:$K$1008,5)</f>
        <v>0.10199999999999999</v>
      </c>
      <c r="T9" s="104">
        <f>ROUND($S9^(2/3),3)</f>
        <v>0.218</v>
      </c>
      <c r="U9" s="104">
        <f>VLOOKUP($AB9,排水施設データ!$B$5:$K$1008,4)</f>
        <v>1.3899999999999999E-2</v>
      </c>
      <c r="V9" s="106">
        <v>0.2</v>
      </c>
      <c r="W9" s="105">
        <f>ROUND(((1/$U9)*$S9^(2/3)*$V9^0.5)*0.1,3)</f>
        <v>0.70199999999999996</v>
      </c>
      <c r="X9" s="107">
        <f>ROUND(P9*W9,3)</f>
        <v>6.7000000000000004E-2</v>
      </c>
      <c r="Y9" s="108" t="s">
        <v>221</v>
      </c>
      <c r="Z9" s="107">
        <f>M9</f>
        <v>8.5000000000000006E-2</v>
      </c>
      <c r="AA9" s="109" t="str">
        <f>IF(X9&gt;Z9,"OK","NG")</f>
        <v>NG</v>
      </c>
      <c r="AB9" s="110">
        <v>44</v>
      </c>
      <c r="AC9" s="111"/>
      <c r="AD9" s="111"/>
      <c r="AE9" s="111"/>
      <c r="AF9" s="111"/>
      <c r="AG9" s="111"/>
      <c r="AH9" s="111"/>
      <c r="AI9" s="111"/>
    </row>
    <row r="10" spans="2:35" s="112" customFormat="1" ht="18" customHeight="1">
      <c r="B10" s="114"/>
      <c r="C10" s="96"/>
      <c r="D10" s="96"/>
      <c r="E10" s="97"/>
      <c r="F10" s="97"/>
      <c r="G10" s="98"/>
      <c r="H10" s="98"/>
      <c r="I10" s="99"/>
      <c r="J10" s="100"/>
      <c r="K10" s="101"/>
      <c r="L10" s="100"/>
      <c r="M10" s="97"/>
      <c r="N10" s="102"/>
      <c r="O10" s="102"/>
      <c r="P10" s="104"/>
      <c r="Q10" s="105"/>
      <c r="R10" s="105"/>
      <c r="S10" s="104"/>
      <c r="T10" s="104"/>
      <c r="U10" s="104"/>
      <c r="V10" s="106"/>
      <c r="W10" s="105"/>
      <c r="X10" s="107"/>
      <c r="Y10" s="108"/>
      <c r="Z10" s="107"/>
      <c r="AA10" s="109"/>
      <c r="AB10" s="110"/>
      <c r="AC10" s="111"/>
      <c r="AD10" s="111"/>
      <c r="AE10" s="111"/>
      <c r="AF10" s="111"/>
      <c r="AG10" s="111"/>
      <c r="AH10" s="111"/>
      <c r="AI10" s="111"/>
    </row>
    <row r="11" spans="2:35" s="112" customFormat="1" ht="18" customHeight="1">
      <c r="B11" s="113">
        <v>3</v>
      </c>
      <c r="C11" s="96">
        <v>6</v>
      </c>
      <c r="D11" s="96"/>
      <c r="E11" s="97">
        <v>0.17499999999999999</v>
      </c>
      <c r="F11" s="97">
        <v>0.17499999999999999</v>
      </c>
      <c r="G11" s="98">
        <v>0.48</v>
      </c>
      <c r="H11" s="98">
        <v>112</v>
      </c>
      <c r="I11" s="99">
        <v>10</v>
      </c>
      <c r="J11" s="100">
        <f>ROUND(H11/(W11*60),1)</f>
        <v>2.4</v>
      </c>
      <c r="K11" s="101">
        <f>I11+J11</f>
        <v>12.4</v>
      </c>
      <c r="L11" s="100">
        <f>ROUND(410/(K11^0.6+1.3),1)</f>
        <v>70.3</v>
      </c>
      <c r="M11" s="97">
        <f>ROUND(1/360*G11*L11*F11,3)</f>
        <v>1.6E-2</v>
      </c>
      <c r="N11" s="102" t="str">
        <f>VLOOKUP($AB11,排水施設データ!$B$5:$K$1008,3)</f>
        <v>落U300*300</v>
      </c>
      <c r="O11" s="103"/>
      <c r="P11" s="104">
        <f>VLOOKUP($AB11,排水施設データ!$B$5:$K$1008,6)</f>
        <v>7.1999999999999995E-2</v>
      </c>
      <c r="Q11" s="105">
        <f>VLOOKUP($AB11,排水施設データ!$B$5:$N$1008,12)*0.8</f>
        <v>0.24</v>
      </c>
      <c r="R11" s="105">
        <f>VLOOKUP($AB11,排水施設データ!$B$5:$N$1008,13)</f>
        <v>0.78</v>
      </c>
      <c r="S11" s="104">
        <f>VLOOKUP($AB11,排水施設データ!$B$5:$K$1008,5)</f>
        <v>9.1999999999999998E-2</v>
      </c>
      <c r="T11" s="104">
        <f>ROUND($S11^(2/3),3)</f>
        <v>0.20399999999999999</v>
      </c>
      <c r="U11" s="104">
        <f>VLOOKUP($AB11,排水施設データ!$B$5:$K$1008,4)</f>
        <v>1.2999999999999999E-2</v>
      </c>
      <c r="V11" s="106">
        <v>0.25600000000000001</v>
      </c>
      <c r="W11" s="105">
        <f>ROUND(((1/$U11)*$S11^(2/3)*$V11^0.5)*0.1,3)</f>
        <v>0.79300000000000004</v>
      </c>
      <c r="X11" s="107">
        <f>ROUND(P11*W11,3)</f>
        <v>5.7000000000000002E-2</v>
      </c>
      <c r="Y11" s="108" t="s">
        <v>221</v>
      </c>
      <c r="Z11" s="107">
        <f>M11</f>
        <v>1.6E-2</v>
      </c>
      <c r="AA11" s="109" t="str">
        <f>IF(X11&gt;Z11,"OK","NG")</f>
        <v>OK</v>
      </c>
      <c r="AB11" s="110">
        <v>36</v>
      </c>
      <c r="AC11" s="111"/>
      <c r="AD11" s="111"/>
      <c r="AE11" s="111"/>
      <c r="AF11" s="111"/>
      <c r="AG11" s="111"/>
      <c r="AH11" s="111"/>
      <c r="AI11" s="111"/>
    </row>
    <row r="12" spans="2:35" s="112" customFormat="1" ht="18" customHeight="1">
      <c r="B12" s="115"/>
      <c r="C12" s="116"/>
      <c r="D12" s="96"/>
      <c r="E12" s="97"/>
      <c r="F12" s="97"/>
      <c r="G12" s="98"/>
      <c r="H12" s="98"/>
      <c r="I12" s="99"/>
      <c r="J12" s="100"/>
      <c r="K12" s="101"/>
      <c r="L12" s="100"/>
      <c r="M12" s="97"/>
      <c r="N12" s="102"/>
      <c r="O12" s="103"/>
      <c r="P12" s="104"/>
      <c r="Q12" s="105"/>
      <c r="R12" s="105"/>
      <c r="S12" s="104"/>
      <c r="T12" s="104"/>
      <c r="U12" s="104"/>
      <c r="V12" s="106"/>
      <c r="W12" s="97"/>
      <c r="X12" s="107"/>
      <c r="Y12" s="108"/>
      <c r="Z12" s="107"/>
      <c r="AA12" s="109"/>
      <c r="AB12" s="110"/>
      <c r="AC12" s="111"/>
      <c r="AD12" s="111"/>
      <c r="AE12" s="111"/>
      <c r="AF12" s="111"/>
      <c r="AG12" s="111"/>
      <c r="AH12" s="111"/>
      <c r="AI12" s="111"/>
    </row>
    <row r="13" spans="2:35" s="112" customFormat="1" ht="18" customHeight="1">
      <c r="B13" s="117">
        <v>6</v>
      </c>
      <c r="C13" s="116" t="s">
        <v>262</v>
      </c>
      <c r="D13" s="96" t="s">
        <v>263</v>
      </c>
      <c r="E13" s="97"/>
      <c r="F13" s="97">
        <v>0.88100000000000001</v>
      </c>
      <c r="G13" s="98">
        <f>流出係数算出表!Q10</f>
        <v>0.6</v>
      </c>
      <c r="H13" s="98">
        <v>34.5</v>
      </c>
      <c r="I13" s="99">
        <v>10</v>
      </c>
      <c r="J13" s="100">
        <f>ROUND(H13/(W13*60),1)</f>
        <v>0.9</v>
      </c>
      <c r="K13" s="101">
        <f>K11+J13</f>
        <v>13.3</v>
      </c>
      <c r="L13" s="100">
        <f>ROUND(410/(K13^0.6+1.3),1)</f>
        <v>68.099999999999994</v>
      </c>
      <c r="M13" s="97">
        <f>ROUND(1/360*G13*L13*F13,3)</f>
        <v>0.1</v>
      </c>
      <c r="N13" s="102" t="str">
        <f>VLOOKUP($AB13,排水施設データ!$B$5:$K$1008,3)</f>
        <v>自由300*300</v>
      </c>
      <c r="O13" s="118"/>
      <c r="P13" s="104">
        <f>VLOOKUP($AB13,排水施設データ!$B$5:$K$1008,6)</f>
        <v>7.1999999999999995E-2</v>
      </c>
      <c r="Q13" s="105">
        <f>VLOOKUP($AB13,排水施設データ!$B$5:$N$1008,12)*0.8</f>
        <v>0.24</v>
      </c>
      <c r="R13" s="105">
        <v>0.84</v>
      </c>
      <c r="S13" s="104">
        <v>9.64E-2</v>
      </c>
      <c r="T13" s="104">
        <f>ROUND($S13^(2/3),3)</f>
        <v>0.21</v>
      </c>
      <c r="U13" s="104">
        <f>VLOOKUP($AB13,排水施設データ!$B$5:$K$1008,4)</f>
        <v>1.41E-2</v>
      </c>
      <c r="V13" s="106">
        <v>0.2</v>
      </c>
      <c r="W13" s="97">
        <f>ROUND(((1/$U13)*$S13^(2/3)*$V13^0.5)*0.1,3)</f>
        <v>0.66700000000000004</v>
      </c>
      <c r="X13" s="107">
        <f>ROUND(P13*W13,3)</f>
        <v>4.8000000000000001E-2</v>
      </c>
      <c r="Y13" s="108" t="s">
        <v>252</v>
      </c>
      <c r="Z13" s="107">
        <f>M13</f>
        <v>0.1</v>
      </c>
      <c r="AA13" s="109" t="str">
        <f>IF(X13&gt;Z13,"OK","NG")</f>
        <v>NG</v>
      </c>
      <c r="AB13" s="110">
        <v>43</v>
      </c>
      <c r="AC13" s="111"/>
      <c r="AD13" s="111"/>
      <c r="AE13" s="111"/>
      <c r="AF13" s="111"/>
      <c r="AG13" s="111"/>
      <c r="AH13" s="111"/>
      <c r="AI13" s="111"/>
    </row>
    <row r="14" spans="2:35" s="112" customFormat="1" ht="18" customHeight="1">
      <c r="B14" s="117"/>
      <c r="C14" s="116"/>
      <c r="D14" s="96"/>
      <c r="E14" s="97"/>
      <c r="F14" s="97"/>
      <c r="G14" s="98"/>
      <c r="H14" s="98"/>
      <c r="I14" s="99"/>
      <c r="J14" s="100"/>
      <c r="K14" s="101"/>
      <c r="L14" s="100"/>
      <c r="M14" s="97"/>
      <c r="N14" s="102"/>
      <c r="O14" s="102"/>
      <c r="P14" s="104"/>
      <c r="Q14" s="105"/>
      <c r="R14" s="105"/>
      <c r="S14" s="104"/>
      <c r="T14" s="104"/>
      <c r="U14" s="104"/>
      <c r="V14" s="106"/>
      <c r="W14" s="97"/>
      <c r="X14" s="107"/>
      <c r="Y14" s="108"/>
      <c r="Z14" s="107"/>
      <c r="AA14" s="109"/>
      <c r="AB14" s="110"/>
      <c r="AC14" s="111"/>
      <c r="AD14" s="111"/>
      <c r="AE14" s="111"/>
      <c r="AF14" s="111"/>
      <c r="AG14" s="111"/>
      <c r="AH14" s="111"/>
      <c r="AI14" s="111"/>
    </row>
    <row r="15" spans="2:35" s="112" customFormat="1" ht="18" customHeight="1">
      <c r="B15" s="113">
        <v>4</v>
      </c>
      <c r="C15" s="116" t="s">
        <v>262</v>
      </c>
      <c r="D15" s="96"/>
      <c r="E15" s="97">
        <v>0.30099999999999999</v>
      </c>
      <c r="F15" s="97">
        <v>0.30099999999999999</v>
      </c>
      <c r="G15" s="98">
        <v>0.45</v>
      </c>
      <c r="H15" s="98">
        <v>123.3</v>
      </c>
      <c r="I15" s="99">
        <v>10</v>
      </c>
      <c r="J15" s="100">
        <f>ROUND(H15/(W15*60),1)</f>
        <v>2.6</v>
      </c>
      <c r="K15" s="101">
        <f>I15+J15</f>
        <v>12.6</v>
      </c>
      <c r="L15" s="100">
        <f>ROUND(410/(K15^0.6+1.3),1)</f>
        <v>69.8</v>
      </c>
      <c r="M15" s="97">
        <f>ROUND(1/360*G15*L15*F15,3)</f>
        <v>2.5999999999999999E-2</v>
      </c>
      <c r="N15" s="102" t="str">
        <f>VLOOKUP($AB15,排水施設データ!$B$5:$K$1008,3)</f>
        <v>落U300*300</v>
      </c>
      <c r="O15" s="102"/>
      <c r="P15" s="104">
        <f>VLOOKUP($AB15,排水施設データ!$B$5:$K$1008,6)</f>
        <v>7.1999999999999995E-2</v>
      </c>
      <c r="Q15" s="105">
        <f>VLOOKUP($AB15,排水施設データ!$B$5:$N$1008,12)*0.8</f>
        <v>0.24</v>
      </c>
      <c r="R15" s="105">
        <f>VLOOKUP($AB15,排水施設データ!$B$5:$N$1008,13)</f>
        <v>0.78</v>
      </c>
      <c r="S15" s="104">
        <f>VLOOKUP($AB15,排水施設データ!$B$5:$K$1008,5)</f>
        <v>9.1999999999999998E-2</v>
      </c>
      <c r="T15" s="104">
        <f>ROUND($S15^(2/3),3)</f>
        <v>0.20399999999999999</v>
      </c>
      <c r="U15" s="104">
        <f>VLOOKUP($AB15,排水施設データ!$B$5:$K$1008,4)</f>
        <v>1.2999999999999999E-2</v>
      </c>
      <c r="V15" s="106">
        <v>0.25600000000000001</v>
      </c>
      <c r="W15" s="97">
        <f>ROUND(((1/$U15)*$S15^(2/3)*$V15^0.5)*0.1,3)</f>
        <v>0.79300000000000004</v>
      </c>
      <c r="X15" s="107">
        <f>ROUND(P15*W15,3)</f>
        <v>5.7000000000000002E-2</v>
      </c>
      <c r="Y15" s="108" t="s">
        <v>252</v>
      </c>
      <c r="Z15" s="107">
        <f>M15</f>
        <v>2.5999999999999999E-2</v>
      </c>
      <c r="AA15" s="109" t="str">
        <f>IF(X15&gt;Z15,"OK","NG")</f>
        <v>OK</v>
      </c>
      <c r="AB15" s="110">
        <v>36</v>
      </c>
      <c r="AC15" s="111"/>
      <c r="AD15" s="111"/>
      <c r="AE15" s="111"/>
      <c r="AF15" s="111"/>
      <c r="AG15" s="111"/>
      <c r="AH15" s="111"/>
      <c r="AI15" s="111"/>
    </row>
    <row r="16" spans="2:35" s="112" customFormat="1" ht="18" customHeight="1">
      <c r="B16" s="113"/>
      <c r="C16" s="116"/>
      <c r="D16" s="96"/>
      <c r="E16" s="97"/>
      <c r="F16" s="97"/>
      <c r="G16" s="98"/>
      <c r="H16" s="98"/>
      <c r="I16" s="99"/>
      <c r="J16" s="100"/>
      <c r="K16" s="101"/>
      <c r="L16" s="100"/>
      <c r="M16" s="97"/>
      <c r="N16" s="102"/>
      <c r="O16" s="102"/>
      <c r="P16" s="104"/>
      <c r="Q16" s="105"/>
      <c r="R16" s="105"/>
      <c r="S16" s="104"/>
      <c r="T16" s="104"/>
      <c r="U16" s="104"/>
      <c r="V16" s="106"/>
      <c r="W16" s="97"/>
      <c r="X16" s="107"/>
      <c r="Y16" s="108"/>
      <c r="Z16" s="107"/>
      <c r="AA16" s="109"/>
      <c r="AB16" s="110"/>
      <c r="AC16" s="111"/>
      <c r="AD16" s="111"/>
      <c r="AE16" s="111"/>
      <c r="AF16" s="111"/>
      <c r="AG16" s="111"/>
      <c r="AH16" s="111"/>
      <c r="AI16" s="111"/>
    </row>
    <row r="17" spans="2:35" s="112" customFormat="1" ht="18" customHeight="1">
      <c r="B17" s="113">
        <v>7</v>
      </c>
      <c r="C17" s="96"/>
      <c r="D17" s="96" t="s">
        <v>264</v>
      </c>
      <c r="E17" s="97"/>
      <c r="F17" s="97">
        <v>1.1819999999999999</v>
      </c>
      <c r="G17" s="98">
        <v>0.56000000000000005</v>
      </c>
      <c r="H17" s="98">
        <v>10</v>
      </c>
      <c r="I17" s="99">
        <v>10</v>
      </c>
      <c r="J17" s="100">
        <f>ROUND(H17/(W17*60),1)</f>
        <v>0.2</v>
      </c>
      <c r="K17" s="101">
        <f>K13+J17</f>
        <v>13.5</v>
      </c>
      <c r="L17" s="100">
        <f>ROUND(410/(K17^0.6+1.3),1)</f>
        <v>67.599999999999994</v>
      </c>
      <c r="M17" s="97">
        <f>ROUND(1/360*G17*L17*F17,3)</f>
        <v>0.124</v>
      </c>
      <c r="N17" s="102" t="str">
        <f>VLOOKUP($AB17,排水施設データ!$B$5:$K$1008,3)</f>
        <v>自由300*500</v>
      </c>
      <c r="O17" s="118"/>
      <c r="P17" s="104">
        <f>VLOOKUP($AB17,排水施設データ!$B$5:$K$1008,6)</f>
        <v>0.12</v>
      </c>
      <c r="Q17" s="105">
        <f>VLOOKUP($AB17,排水施設データ!$B$5:$N$1008,12)*0.8</f>
        <v>0.4</v>
      </c>
      <c r="R17" s="104">
        <v>0.94</v>
      </c>
      <c r="S17" s="104">
        <v>0.106</v>
      </c>
      <c r="T17" s="104">
        <f>ROUND($S17^(2/3),3)</f>
        <v>0.224</v>
      </c>
      <c r="U17" s="104">
        <f>VLOOKUP($AB17,排水施設データ!$B$5:$K$1008,4)</f>
        <v>1.38E-2</v>
      </c>
      <c r="V17" s="106">
        <v>0.2</v>
      </c>
      <c r="W17" s="97">
        <f>ROUND(((1/$U17)*$S17^(2/3)*$V17^0.5)*0.1,3)</f>
        <v>0.72599999999999998</v>
      </c>
      <c r="X17" s="107">
        <f>ROUND(P17*W17,3)</f>
        <v>8.6999999999999994E-2</v>
      </c>
      <c r="Y17" s="108" t="s">
        <v>220</v>
      </c>
      <c r="Z17" s="107">
        <f>M17</f>
        <v>0.124</v>
      </c>
      <c r="AA17" s="109" t="str">
        <f>IF(X17&gt;Z17,"OK","NG")</f>
        <v>NG</v>
      </c>
      <c r="AB17" s="110">
        <v>45</v>
      </c>
      <c r="AC17" s="111"/>
      <c r="AD17" s="111"/>
      <c r="AE17" s="111"/>
      <c r="AF17" s="111"/>
      <c r="AG17" s="111"/>
      <c r="AH17" s="111"/>
      <c r="AI17" s="111"/>
    </row>
    <row r="18" spans="2:35" s="112" customFormat="1" ht="18" customHeight="1">
      <c r="B18" s="119"/>
      <c r="C18" s="96"/>
      <c r="D18" s="96"/>
      <c r="E18" s="97"/>
      <c r="F18" s="97"/>
      <c r="G18" s="98"/>
      <c r="H18" s="98"/>
      <c r="I18" s="99"/>
      <c r="J18" s="100"/>
      <c r="K18" s="101"/>
      <c r="L18" s="100"/>
      <c r="M18" s="97"/>
      <c r="N18" s="102"/>
      <c r="O18" s="102"/>
      <c r="P18" s="105"/>
      <c r="Q18" s="105"/>
      <c r="R18" s="105"/>
      <c r="S18" s="105"/>
      <c r="T18" s="105"/>
      <c r="U18" s="105"/>
      <c r="V18" s="106"/>
      <c r="W18" s="97"/>
      <c r="X18" s="107"/>
      <c r="Y18" s="108"/>
      <c r="Z18" s="107"/>
      <c r="AA18" s="109"/>
      <c r="AB18" s="110"/>
      <c r="AC18" s="111"/>
      <c r="AD18" s="111"/>
      <c r="AE18" s="111"/>
      <c r="AF18" s="111"/>
      <c r="AG18" s="111"/>
      <c r="AH18" s="111"/>
      <c r="AI18" s="111"/>
    </row>
    <row r="19" spans="2:35" s="112" customFormat="1" ht="18" customHeight="1">
      <c r="B19" s="113"/>
      <c r="C19" s="96"/>
      <c r="D19" s="96"/>
      <c r="E19" s="97"/>
      <c r="F19" s="97"/>
      <c r="G19" s="98"/>
      <c r="H19" s="98"/>
      <c r="I19" s="99"/>
      <c r="J19" s="100"/>
      <c r="K19" s="101"/>
      <c r="L19" s="100"/>
      <c r="M19" s="97"/>
      <c r="N19" s="102"/>
      <c r="O19" s="102"/>
      <c r="P19" s="105"/>
      <c r="Q19" s="105"/>
      <c r="R19" s="105"/>
      <c r="S19" s="105"/>
      <c r="T19" s="105"/>
      <c r="U19" s="105"/>
      <c r="V19" s="106"/>
      <c r="W19" s="97"/>
      <c r="X19" s="107"/>
      <c r="Y19" s="108"/>
      <c r="Z19" s="107"/>
      <c r="AA19" s="109"/>
      <c r="AB19" s="110"/>
      <c r="AC19" s="111"/>
      <c r="AD19" s="111"/>
      <c r="AE19" s="111"/>
      <c r="AF19" s="111"/>
      <c r="AG19" s="111"/>
      <c r="AH19" s="111"/>
      <c r="AI19" s="111"/>
    </row>
    <row r="20" spans="2:35" s="112" customFormat="1" ht="18" customHeight="1">
      <c r="B20" s="113"/>
      <c r="C20" s="96"/>
      <c r="D20" s="96"/>
      <c r="E20" s="97"/>
      <c r="F20" s="97"/>
      <c r="G20" s="98"/>
      <c r="H20" s="98"/>
      <c r="I20" s="99"/>
      <c r="J20" s="100"/>
      <c r="K20" s="101"/>
      <c r="L20" s="100"/>
      <c r="M20" s="97"/>
      <c r="N20" s="102"/>
      <c r="O20" s="102"/>
      <c r="P20" s="105"/>
      <c r="Q20" s="105"/>
      <c r="R20" s="105"/>
      <c r="S20" s="105"/>
      <c r="T20" s="105"/>
      <c r="U20" s="105"/>
      <c r="V20" s="106"/>
      <c r="W20" s="97"/>
      <c r="X20" s="107"/>
      <c r="Y20" s="108"/>
      <c r="Z20" s="107"/>
      <c r="AA20" s="109"/>
      <c r="AB20" s="110"/>
      <c r="AC20" s="111"/>
      <c r="AD20" s="111"/>
      <c r="AE20" s="111"/>
      <c r="AF20" s="111"/>
      <c r="AG20" s="111"/>
      <c r="AH20" s="111"/>
      <c r="AI20" s="111"/>
    </row>
    <row r="21" spans="2:35" s="112" customFormat="1" ht="18" customHeight="1">
      <c r="B21" s="113"/>
      <c r="C21" s="96"/>
      <c r="D21" s="96"/>
      <c r="E21" s="97"/>
      <c r="F21" s="97"/>
      <c r="G21" s="98"/>
      <c r="H21" s="98"/>
      <c r="I21" s="99"/>
      <c r="J21" s="100"/>
      <c r="K21" s="101"/>
      <c r="L21" s="100"/>
      <c r="M21" s="120"/>
      <c r="N21" s="121"/>
      <c r="O21" s="102"/>
      <c r="P21" s="105"/>
      <c r="Q21" s="105"/>
      <c r="R21" s="105"/>
      <c r="S21" s="105"/>
      <c r="T21" s="105"/>
      <c r="U21" s="105"/>
      <c r="V21" s="106"/>
      <c r="W21" s="97"/>
      <c r="X21" s="107"/>
      <c r="Y21" s="108"/>
      <c r="Z21" s="107"/>
      <c r="AA21" s="109"/>
      <c r="AB21" s="110"/>
      <c r="AC21" s="111"/>
      <c r="AD21" s="111"/>
      <c r="AE21" s="111"/>
      <c r="AF21" s="111"/>
      <c r="AG21" s="111"/>
      <c r="AH21" s="111"/>
      <c r="AI21" s="111"/>
    </row>
    <row r="22" spans="2:35" s="112" customFormat="1" ht="18" customHeight="1">
      <c r="B22" s="113"/>
      <c r="C22" s="96"/>
      <c r="D22" s="96"/>
      <c r="E22" s="97"/>
      <c r="F22" s="97"/>
      <c r="G22" s="98"/>
      <c r="H22" s="98"/>
      <c r="I22" s="99"/>
      <c r="J22" s="100"/>
      <c r="K22" s="101"/>
      <c r="L22" s="100"/>
      <c r="M22" s="120"/>
      <c r="N22" s="122"/>
      <c r="O22" s="123"/>
      <c r="P22" s="105"/>
      <c r="Q22" s="105"/>
      <c r="R22" s="105"/>
      <c r="S22" s="105"/>
      <c r="T22" s="105"/>
      <c r="U22" s="105"/>
      <c r="V22" s="106"/>
      <c r="W22" s="97"/>
      <c r="X22" s="107"/>
      <c r="Y22" s="108"/>
      <c r="Z22" s="107"/>
      <c r="AA22" s="109"/>
      <c r="AB22" s="110"/>
      <c r="AC22" s="111"/>
      <c r="AD22" s="111"/>
      <c r="AE22" s="111"/>
      <c r="AF22" s="111"/>
      <c r="AG22" s="111"/>
      <c r="AH22" s="111"/>
      <c r="AI22" s="111"/>
    </row>
    <row r="23" spans="2:35" s="112" customFormat="1" ht="18" customHeight="1">
      <c r="B23" s="114"/>
      <c r="C23" s="96"/>
      <c r="D23" s="96"/>
      <c r="E23" s="97"/>
      <c r="F23" s="97"/>
      <c r="G23" s="98"/>
      <c r="H23" s="98"/>
      <c r="I23" s="99"/>
      <c r="J23" s="100"/>
      <c r="K23" s="124" t="s">
        <v>257</v>
      </c>
      <c r="L23" s="125" t="s">
        <v>259</v>
      </c>
      <c r="M23" s="124"/>
      <c r="N23" s="125"/>
      <c r="O23" s="102"/>
      <c r="P23" s="105"/>
      <c r="Q23" s="105"/>
      <c r="R23" s="105"/>
      <c r="S23" s="105"/>
      <c r="T23" s="105"/>
      <c r="U23" s="105"/>
      <c r="V23" s="106"/>
      <c r="W23" s="97"/>
      <c r="X23" s="107"/>
      <c r="Y23" s="108"/>
      <c r="Z23" s="107"/>
      <c r="AA23" s="109"/>
      <c r="AB23" s="110"/>
      <c r="AC23" s="111"/>
      <c r="AD23" s="111"/>
      <c r="AE23" s="111"/>
      <c r="AF23" s="111"/>
      <c r="AG23" s="111"/>
      <c r="AH23" s="111"/>
      <c r="AI23" s="111"/>
    </row>
    <row r="24" spans="2:35" s="112" customFormat="1" ht="18" customHeight="1">
      <c r="B24" s="126"/>
      <c r="C24" s="96"/>
      <c r="D24" s="96"/>
      <c r="E24" s="97"/>
      <c r="F24" s="97"/>
      <c r="G24" s="98"/>
      <c r="H24" s="98"/>
      <c r="I24" s="99"/>
      <c r="J24" s="100"/>
      <c r="K24" s="101"/>
      <c r="L24" s="100"/>
      <c r="M24" s="97"/>
      <c r="N24" s="102"/>
      <c r="O24" s="102"/>
      <c r="P24" s="105"/>
      <c r="Q24" s="105"/>
      <c r="R24" s="105"/>
      <c r="S24" s="105"/>
      <c r="T24" s="105"/>
      <c r="U24" s="105"/>
      <c r="V24" s="106"/>
      <c r="W24" s="97"/>
      <c r="X24" s="107"/>
      <c r="Y24" s="108"/>
      <c r="Z24" s="107"/>
      <c r="AA24" s="109"/>
      <c r="AB24" s="110"/>
      <c r="AC24" s="111"/>
      <c r="AD24" s="111"/>
      <c r="AE24" s="111"/>
      <c r="AF24" s="111"/>
      <c r="AG24" s="111"/>
      <c r="AH24" s="111"/>
      <c r="AI24" s="111"/>
    </row>
    <row r="25" spans="2:35" s="112" customFormat="1" ht="18" customHeight="1">
      <c r="B25" s="114"/>
      <c r="C25" s="127"/>
      <c r="D25" s="96"/>
      <c r="E25" s="97"/>
      <c r="F25" s="97"/>
      <c r="G25" s="98"/>
      <c r="H25" s="98"/>
      <c r="I25" s="99"/>
      <c r="J25" s="100"/>
      <c r="K25" s="101"/>
      <c r="L25" s="100"/>
      <c r="M25" s="97"/>
      <c r="N25" s="102"/>
      <c r="O25" s="102"/>
      <c r="P25" s="105"/>
      <c r="Q25" s="105"/>
      <c r="R25" s="105"/>
      <c r="S25" s="105"/>
      <c r="T25" s="105"/>
      <c r="U25" s="105"/>
      <c r="V25" s="106"/>
      <c r="W25" s="97"/>
      <c r="X25" s="107"/>
      <c r="Y25" s="108"/>
      <c r="Z25" s="107"/>
      <c r="AA25" s="109"/>
      <c r="AB25" s="110"/>
      <c r="AC25" s="111"/>
      <c r="AD25" s="111"/>
      <c r="AE25" s="111"/>
      <c r="AF25" s="111"/>
      <c r="AG25" s="111"/>
      <c r="AH25" s="111"/>
      <c r="AI25" s="111"/>
    </row>
    <row r="26" spans="2:35" s="112" customFormat="1" ht="18" customHeight="1">
      <c r="B26" s="128"/>
      <c r="C26" s="127"/>
      <c r="D26" s="127"/>
      <c r="E26" s="97"/>
      <c r="F26" s="97"/>
      <c r="G26" s="98"/>
      <c r="H26" s="98"/>
      <c r="I26" s="99"/>
      <c r="J26" s="100"/>
      <c r="K26" s="101"/>
      <c r="L26" s="100"/>
      <c r="M26" s="97"/>
      <c r="N26" s="102"/>
      <c r="O26" s="102"/>
      <c r="P26" s="105"/>
      <c r="Q26" s="105"/>
      <c r="R26" s="105"/>
      <c r="S26" s="105"/>
      <c r="T26" s="105"/>
      <c r="U26" s="105"/>
      <c r="V26" s="106"/>
      <c r="W26" s="97"/>
      <c r="X26" s="107"/>
      <c r="Y26" s="108"/>
      <c r="Z26" s="107"/>
      <c r="AA26" s="109"/>
      <c r="AB26" s="110"/>
      <c r="AC26" s="111"/>
      <c r="AD26" s="111"/>
      <c r="AE26" s="111"/>
      <c r="AF26" s="111"/>
      <c r="AG26" s="111"/>
      <c r="AH26" s="111"/>
      <c r="AI26" s="111"/>
    </row>
    <row r="27" spans="2:35" s="112" customFormat="1" ht="18" customHeight="1">
      <c r="B27" s="128"/>
      <c r="C27" s="127"/>
      <c r="D27" s="127"/>
      <c r="E27" s="97"/>
      <c r="F27" s="97"/>
      <c r="G27" s="98"/>
      <c r="H27" s="98"/>
      <c r="I27" s="99"/>
      <c r="J27" s="100"/>
      <c r="K27" s="101"/>
      <c r="L27" s="100"/>
      <c r="M27" s="97"/>
      <c r="N27" s="102"/>
      <c r="O27" s="102"/>
      <c r="P27" s="105"/>
      <c r="Q27" s="105"/>
      <c r="R27" s="105"/>
      <c r="S27" s="105"/>
      <c r="T27" s="105"/>
      <c r="U27" s="105"/>
      <c r="V27" s="106"/>
      <c r="W27" s="97"/>
      <c r="X27" s="107"/>
      <c r="Y27" s="108"/>
      <c r="Z27" s="107"/>
      <c r="AA27" s="109"/>
      <c r="AB27" s="110"/>
      <c r="AC27" s="111"/>
      <c r="AD27" s="111"/>
      <c r="AE27" s="111"/>
      <c r="AF27" s="111"/>
      <c r="AG27" s="111"/>
      <c r="AH27" s="111"/>
      <c r="AI27" s="111"/>
    </row>
    <row r="28" spans="2:35" s="112" customFormat="1" ht="18" customHeight="1">
      <c r="B28" s="114"/>
      <c r="C28" s="127"/>
      <c r="D28" s="96"/>
      <c r="E28" s="97"/>
      <c r="F28" s="97"/>
      <c r="G28" s="98"/>
      <c r="H28" s="98"/>
      <c r="I28" s="99"/>
      <c r="J28" s="100"/>
      <c r="K28" s="101"/>
      <c r="L28" s="100"/>
      <c r="M28" s="97"/>
      <c r="N28" s="102"/>
      <c r="O28" s="102"/>
      <c r="P28" s="105"/>
      <c r="Q28" s="105"/>
      <c r="R28" s="105"/>
      <c r="S28" s="105"/>
      <c r="T28" s="105"/>
      <c r="U28" s="105"/>
      <c r="V28" s="106"/>
      <c r="W28" s="97"/>
      <c r="X28" s="107"/>
      <c r="Y28" s="108"/>
      <c r="Z28" s="107"/>
      <c r="AA28" s="109"/>
      <c r="AB28" s="110"/>
      <c r="AC28" s="111"/>
      <c r="AD28" s="111"/>
      <c r="AE28" s="111"/>
      <c r="AF28" s="111"/>
      <c r="AG28" s="111"/>
      <c r="AH28" s="111"/>
      <c r="AI28" s="111"/>
    </row>
    <row r="29" spans="2:35" s="112" customFormat="1" ht="18" customHeight="1">
      <c r="B29" s="128"/>
      <c r="C29" s="127"/>
      <c r="D29" s="127"/>
      <c r="E29" s="97"/>
      <c r="F29" s="97"/>
      <c r="G29" s="98"/>
      <c r="H29" s="98"/>
      <c r="I29" s="99"/>
      <c r="J29" s="100"/>
      <c r="K29" s="101"/>
      <c r="L29" s="100"/>
      <c r="M29" s="97"/>
      <c r="N29" s="102"/>
      <c r="O29" s="102"/>
      <c r="P29" s="105"/>
      <c r="Q29" s="105"/>
      <c r="R29" s="105"/>
      <c r="S29" s="105"/>
      <c r="T29" s="105"/>
      <c r="U29" s="105"/>
      <c r="V29" s="106"/>
      <c r="W29" s="97"/>
      <c r="X29" s="107"/>
      <c r="Y29" s="108"/>
      <c r="Z29" s="107"/>
      <c r="AA29" s="109"/>
      <c r="AB29" s="110"/>
      <c r="AC29" s="111"/>
      <c r="AD29" s="111"/>
      <c r="AE29" s="111"/>
      <c r="AF29" s="111"/>
      <c r="AG29" s="111"/>
      <c r="AH29" s="111"/>
      <c r="AI29" s="111"/>
    </row>
    <row r="30" spans="2:35" s="112" customFormat="1" ht="18" customHeight="1">
      <c r="B30" s="113"/>
      <c r="C30" s="96"/>
      <c r="D30" s="96"/>
      <c r="E30" s="97"/>
      <c r="F30" s="97"/>
      <c r="G30" s="98"/>
      <c r="H30" s="98"/>
      <c r="I30" s="99"/>
      <c r="J30" s="100"/>
      <c r="K30" s="101"/>
      <c r="L30" s="100"/>
      <c r="M30" s="97"/>
      <c r="N30" s="102"/>
      <c r="O30" s="102"/>
      <c r="P30" s="105"/>
      <c r="Q30" s="105"/>
      <c r="R30" s="105"/>
      <c r="S30" s="105"/>
      <c r="T30" s="105"/>
      <c r="U30" s="105"/>
      <c r="V30" s="106"/>
      <c r="W30" s="105"/>
      <c r="X30" s="107"/>
      <c r="Y30" s="108"/>
      <c r="Z30" s="107"/>
      <c r="AA30" s="109"/>
      <c r="AB30" s="110"/>
      <c r="AC30" s="111"/>
      <c r="AD30" s="111"/>
      <c r="AE30" s="111"/>
      <c r="AF30" s="111"/>
      <c r="AG30" s="111"/>
      <c r="AH30" s="111"/>
      <c r="AI30" s="111"/>
    </row>
    <row r="31" spans="2:35" s="112" customFormat="1" ht="18" customHeight="1">
      <c r="B31" s="95"/>
      <c r="C31" s="127"/>
      <c r="D31" s="127"/>
      <c r="E31" s="97"/>
      <c r="F31" s="97"/>
      <c r="G31" s="98"/>
      <c r="H31" s="98"/>
      <c r="I31" s="99"/>
      <c r="J31" s="100"/>
      <c r="K31" s="101"/>
      <c r="L31" s="100"/>
      <c r="M31" s="97"/>
      <c r="N31" s="102"/>
      <c r="O31" s="102"/>
      <c r="P31" s="105"/>
      <c r="Q31" s="105"/>
      <c r="R31" s="105"/>
      <c r="S31" s="105"/>
      <c r="T31" s="105"/>
      <c r="U31" s="105"/>
      <c r="V31" s="106"/>
      <c r="W31" s="105"/>
      <c r="X31" s="107"/>
      <c r="Y31" s="108"/>
      <c r="Z31" s="107"/>
      <c r="AA31" s="109"/>
      <c r="AB31" s="110"/>
      <c r="AC31" s="111"/>
      <c r="AD31" s="111"/>
      <c r="AE31" s="111"/>
      <c r="AF31" s="111"/>
      <c r="AG31" s="111"/>
      <c r="AH31" s="111"/>
      <c r="AI31" s="111"/>
    </row>
    <row r="32" spans="2:35" s="112" customFormat="1" ht="18" customHeight="1">
      <c r="B32" s="95"/>
      <c r="C32" s="127"/>
      <c r="D32" s="127"/>
      <c r="E32" s="97"/>
      <c r="F32" s="97"/>
      <c r="G32" s="98"/>
      <c r="H32" s="98"/>
      <c r="I32" s="99"/>
      <c r="J32" s="100"/>
      <c r="K32" s="101"/>
      <c r="L32" s="100"/>
      <c r="M32" s="97"/>
      <c r="N32" s="102"/>
      <c r="O32" s="102"/>
      <c r="P32" s="105"/>
      <c r="Q32" s="105"/>
      <c r="R32" s="105"/>
      <c r="S32" s="105"/>
      <c r="T32" s="105"/>
      <c r="U32" s="105"/>
      <c r="V32" s="106"/>
      <c r="W32" s="97"/>
      <c r="X32" s="107"/>
      <c r="Y32" s="108"/>
      <c r="Z32" s="107"/>
      <c r="AA32" s="109"/>
      <c r="AB32" s="110"/>
      <c r="AC32" s="111"/>
      <c r="AD32" s="111"/>
      <c r="AE32" s="111"/>
      <c r="AF32" s="111"/>
      <c r="AG32" s="111"/>
      <c r="AH32" s="111"/>
      <c r="AI32" s="111"/>
    </row>
    <row r="33" spans="2:35" s="112" customFormat="1" ht="18" customHeight="1">
      <c r="B33" s="129"/>
      <c r="C33" s="130"/>
      <c r="D33" s="131"/>
      <c r="E33" s="132"/>
      <c r="F33" s="132"/>
      <c r="G33" s="133"/>
      <c r="H33" s="134"/>
      <c r="I33" s="135"/>
      <c r="J33" s="136"/>
      <c r="K33" s="137"/>
      <c r="L33" s="136"/>
      <c r="M33" s="132"/>
      <c r="N33" s="138"/>
      <c r="O33" s="138"/>
      <c r="P33" s="132"/>
      <c r="Q33" s="132"/>
      <c r="R33" s="132"/>
      <c r="S33" s="132"/>
      <c r="T33" s="132"/>
      <c r="U33" s="132"/>
      <c r="V33" s="139"/>
      <c r="W33" s="132"/>
      <c r="X33" s="140"/>
      <c r="Y33" s="141"/>
      <c r="Z33" s="140"/>
      <c r="AA33" s="142"/>
      <c r="AB33" s="111"/>
      <c r="AC33" s="111"/>
      <c r="AD33" s="111"/>
      <c r="AE33" s="111"/>
      <c r="AF33" s="111"/>
      <c r="AG33" s="111"/>
      <c r="AH33" s="111"/>
      <c r="AI33" s="111"/>
    </row>
  </sheetData>
  <mergeCells count="12">
    <mergeCell ref="C5:C6"/>
    <mergeCell ref="N5:N6"/>
    <mergeCell ref="Y5:Z5"/>
    <mergeCell ref="Y6:Z6"/>
    <mergeCell ref="T5:T6"/>
    <mergeCell ref="O5:O6"/>
    <mergeCell ref="M2:M3"/>
    <mergeCell ref="R2:R3"/>
    <mergeCell ref="V4:AA4"/>
    <mergeCell ref="V2:V3"/>
    <mergeCell ref="X2:Z3"/>
    <mergeCell ref="T2:U3"/>
  </mergeCells>
  <phoneticPr fontId="2"/>
  <pageMargins left="0.39370078740157483" right="0.19685039370078741" top="0.78740157480314965" bottom="0.39370078740157483" header="0.39370078740157483" footer="0.51181102362204722"/>
  <pageSetup paperSize="9" firstPageNumber="63" orientation="landscape" useFirstPageNumber="1" r:id="rId1"/>
  <headerFooter alignWithMargins="0">
    <oddHeader>&amp;L別添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zoomScaleNormal="100" zoomScaleSheetLayoutView="100" workbookViewId="0">
      <pane xSplit="1" ySplit="4" topLeftCell="B5" activePane="bottomRight" state="frozen"/>
      <selection activeCell="J21" sqref="J21"/>
      <selection pane="topRight" activeCell="J21" sqref="J21"/>
      <selection pane="bottomLeft" activeCell="J21" sqref="J21"/>
      <selection pane="bottomRight" activeCell="R11" sqref="R11"/>
    </sheetView>
  </sheetViews>
  <sheetFormatPr defaultRowHeight="12.95" customHeight="1"/>
  <cols>
    <col min="1" max="1" width="14.875" style="143" customWidth="1"/>
    <col min="2" max="2" width="4.875" style="144" customWidth="1"/>
    <col min="3" max="3" width="15.875" style="145" customWidth="1"/>
    <col min="4" max="4" width="15.125" style="143" customWidth="1"/>
    <col min="5" max="5" width="12.625" style="146" customWidth="1"/>
    <col min="6" max="7" width="12.625" style="147" customWidth="1"/>
    <col min="8" max="11" width="7.125" style="147" hidden="1" customWidth="1"/>
    <col min="12" max="13" width="12.625" style="59" customWidth="1"/>
    <col min="14" max="14" width="12.625" style="143" customWidth="1"/>
    <col min="15" max="16384" width="9" style="59"/>
  </cols>
  <sheetData>
    <row r="1" spans="1:14" ht="15" customHeight="1">
      <c r="A1" s="143" t="s">
        <v>258</v>
      </c>
    </row>
    <row r="2" spans="1:14" ht="18.75" customHeight="1">
      <c r="B2" s="143">
        <v>1</v>
      </c>
      <c r="C2" s="148">
        <v>2</v>
      </c>
      <c r="D2" s="145">
        <v>3</v>
      </c>
      <c r="E2" s="145">
        <v>4</v>
      </c>
      <c r="F2" s="145">
        <v>5</v>
      </c>
      <c r="G2" s="145">
        <v>6</v>
      </c>
      <c r="H2" s="145">
        <v>7</v>
      </c>
      <c r="I2" s="145">
        <v>8</v>
      </c>
      <c r="J2" s="145">
        <v>9</v>
      </c>
      <c r="K2" s="145">
        <v>10</v>
      </c>
      <c r="L2" s="143">
        <v>11</v>
      </c>
      <c r="M2" s="143">
        <v>12</v>
      </c>
      <c r="N2" s="143">
        <v>13</v>
      </c>
    </row>
    <row r="3" spans="1:14" ht="15" customHeight="1">
      <c r="A3" s="149"/>
      <c r="B3" s="150" t="s">
        <v>2</v>
      </c>
      <c r="C3" s="151" t="s">
        <v>120</v>
      </c>
      <c r="D3" s="152" t="s">
        <v>129</v>
      </c>
      <c r="E3" s="153" t="s">
        <v>1</v>
      </c>
      <c r="F3" s="154" t="s">
        <v>7</v>
      </c>
      <c r="G3" s="155"/>
      <c r="H3" s="154" t="s">
        <v>130</v>
      </c>
      <c r="I3" s="155"/>
      <c r="J3" s="154" t="s">
        <v>131</v>
      </c>
      <c r="K3" s="155"/>
      <c r="L3" s="156"/>
      <c r="M3" s="157"/>
      <c r="N3" s="157"/>
    </row>
    <row r="4" spans="1:14" s="167" customFormat="1" ht="15" customHeight="1">
      <c r="A4" s="149"/>
      <c r="B4" s="158"/>
      <c r="C4" s="159"/>
      <c r="D4" s="160"/>
      <c r="E4" s="161"/>
      <c r="F4" s="162" t="s">
        <v>3</v>
      </c>
      <c r="G4" s="163" t="s">
        <v>4</v>
      </c>
      <c r="H4" s="162" t="s">
        <v>3</v>
      </c>
      <c r="I4" s="163" t="s">
        <v>4</v>
      </c>
      <c r="J4" s="162" t="s">
        <v>3</v>
      </c>
      <c r="K4" s="163" t="s">
        <v>4</v>
      </c>
      <c r="L4" s="164"/>
      <c r="M4" s="165"/>
      <c r="N4" s="166" t="s">
        <v>188</v>
      </c>
    </row>
    <row r="5" spans="1:14" s="167" customFormat="1" ht="15" customHeight="1">
      <c r="A5" s="168" t="s">
        <v>125</v>
      </c>
      <c r="B5" s="169">
        <v>1</v>
      </c>
      <c r="C5" s="170" t="s">
        <v>119</v>
      </c>
      <c r="D5" s="171" t="s">
        <v>132</v>
      </c>
      <c r="E5" s="172">
        <v>0.01</v>
      </c>
      <c r="F5" s="173">
        <v>4.5999999999999999E-2</v>
      </c>
      <c r="G5" s="174">
        <v>1.4999999999999999E-2</v>
      </c>
      <c r="H5" s="175"/>
      <c r="I5" s="176"/>
      <c r="J5" s="175"/>
      <c r="K5" s="176"/>
      <c r="L5" s="164"/>
      <c r="M5" s="165"/>
      <c r="N5" s="166"/>
    </row>
    <row r="6" spans="1:14" ht="15" customHeight="1">
      <c r="A6" s="177"/>
      <c r="B6" s="178">
        <v>2</v>
      </c>
      <c r="C6" s="170" t="s">
        <v>136</v>
      </c>
      <c r="D6" s="171" t="s">
        <v>99</v>
      </c>
      <c r="E6" s="172">
        <f>$E$5</f>
        <v>0.01</v>
      </c>
      <c r="F6" s="173">
        <v>6.0999999999999999E-2</v>
      </c>
      <c r="G6" s="174">
        <v>2.7E-2</v>
      </c>
      <c r="H6" s="173"/>
      <c r="I6" s="174"/>
      <c r="J6" s="173"/>
      <c r="K6" s="174"/>
      <c r="L6" s="179"/>
      <c r="M6" s="180"/>
      <c r="N6" s="157"/>
    </row>
    <row r="7" spans="1:14" ht="15" customHeight="1">
      <c r="A7" s="177"/>
      <c r="B7" s="178">
        <v>3</v>
      </c>
      <c r="C7" s="181" t="s">
        <v>118</v>
      </c>
      <c r="D7" s="182" t="s">
        <v>100</v>
      </c>
      <c r="E7" s="172">
        <f t="shared" ref="E7:E17" si="0">$E$5</f>
        <v>0.01</v>
      </c>
      <c r="F7" s="183">
        <v>7.5999999999999998E-2</v>
      </c>
      <c r="G7" s="184">
        <v>4.2000000000000003E-2</v>
      </c>
      <c r="H7" s="183"/>
      <c r="I7" s="184"/>
      <c r="J7" s="183"/>
      <c r="K7" s="184"/>
      <c r="L7" s="179"/>
      <c r="M7" s="180"/>
      <c r="N7" s="157"/>
    </row>
    <row r="8" spans="1:14" ht="15" customHeight="1">
      <c r="A8" s="177"/>
      <c r="B8" s="178">
        <v>4</v>
      </c>
      <c r="C8" s="181" t="s">
        <v>118</v>
      </c>
      <c r="D8" s="182" t="s">
        <v>101</v>
      </c>
      <c r="E8" s="172">
        <f t="shared" si="0"/>
        <v>0.01</v>
      </c>
      <c r="F8" s="183">
        <v>9.0999999999999998E-2</v>
      </c>
      <c r="G8" s="184">
        <v>6.0999999999999999E-2</v>
      </c>
      <c r="H8" s="183"/>
      <c r="I8" s="184"/>
      <c r="J8" s="183"/>
      <c r="K8" s="184"/>
      <c r="L8" s="179"/>
      <c r="M8" s="180"/>
      <c r="N8" s="157"/>
    </row>
    <row r="9" spans="1:14" ht="15" customHeight="1">
      <c r="A9" s="177"/>
      <c r="B9" s="178">
        <v>5</v>
      </c>
      <c r="C9" s="181" t="s">
        <v>118</v>
      </c>
      <c r="D9" s="182" t="s">
        <v>102</v>
      </c>
      <c r="E9" s="172">
        <f t="shared" si="0"/>
        <v>0.01</v>
      </c>
      <c r="F9" s="183">
        <v>0.106</v>
      </c>
      <c r="G9" s="184">
        <v>8.3000000000000004E-2</v>
      </c>
      <c r="H9" s="183"/>
      <c r="I9" s="184"/>
      <c r="J9" s="183"/>
      <c r="K9" s="184"/>
      <c r="L9" s="179"/>
      <c r="M9" s="180"/>
      <c r="N9" s="157"/>
    </row>
    <row r="10" spans="1:14" ht="15" customHeight="1">
      <c r="A10" s="177"/>
      <c r="B10" s="178">
        <v>6</v>
      </c>
      <c r="C10" s="181" t="s">
        <v>118</v>
      </c>
      <c r="D10" s="182" t="s">
        <v>103</v>
      </c>
      <c r="E10" s="172">
        <f t="shared" si="0"/>
        <v>0.01</v>
      </c>
      <c r="F10" s="183">
        <v>0.122</v>
      </c>
      <c r="G10" s="184">
        <v>0.108</v>
      </c>
      <c r="H10" s="183"/>
      <c r="I10" s="184"/>
      <c r="J10" s="183"/>
      <c r="K10" s="184"/>
      <c r="L10" s="179"/>
      <c r="M10" s="180"/>
      <c r="N10" s="157"/>
    </row>
    <row r="11" spans="1:14" ht="15" customHeight="1">
      <c r="A11" s="177"/>
      <c r="B11" s="178">
        <v>7</v>
      </c>
      <c r="C11" s="181" t="s">
        <v>118</v>
      </c>
      <c r="D11" s="182" t="s">
        <v>104</v>
      </c>
      <c r="E11" s="172">
        <f t="shared" si="0"/>
        <v>0.01</v>
      </c>
      <c r="F11" s="183">
        <v>0.13700000000000001</v>
      </c>
      <c r="G11" s="184">
        <v>0.13600000000000001</v>
      </c>
      <c r="H11" s="183"/>
      <c r="I11" s="184"/>
      <c r="J11" s="183"/>
      <c r="K11" s="184"/>
      <c r="L11" s="179"/>
      <c r="M11" s="180"/>
      <c r="N11" s="157"/>
    </row>
    <row r="12" spans="1:14" ht="15" customHeight="1">
      <c r="A12" s="177"/>
      <c r="B12" s="178">
        <v>8</v>
      </c>
      <c r="C12" s="181" t="s">
        <v>118</v>
      </c>
      <c r="D12" s="182" t="s">
        <v>105</v>
      </c>
      <c r="E12" s="172">
        <f t="shared" si="0"/>
        <v>0.01</v>
      </c>
      <c r="F12" s="183">
        <v>0.152</v>
      </c>
      <c r="G12" s="184">
        <v>0.16800000000000001</v>
      </c>
      <c r="H12" s="183"/>
      <c r="I12" s="184"/>
      <c r="J12" s="183"/>
      <c r="K12" s="184"/>
      <c r="L12" s="179"/>
      <c r="M12" s="180"/>
      <c r="N12" s="157"/>
    </row>
    <row r="13" spans="1:14" ht="15" customHeight="1">
      <c r="A13" s="177"/>
      <c r="B13" s="178">
        <v>9</v>
      </c>
      <c r="C13" s="181" t="s">
        <v>118</v>
      </c>
      <c r="D13" s="182" t="s">
        <v>106</v>
      </c>
      <c r="E13" s="172">
        <f t="shared" si="0"/>
        <v>0.01</v>
      </c>
      <c r="F13" s="183">
        <v>0.183</v>
      </c>
      <c r="G13" s="184">
        <v>0.24199999999999999</v>
      </c>
      <c r="H13" s="183"/>
      <c r="I13" s="184"/>
      <c r="J13" s="183"/>
      <c r="K13" s="184"/>
      <c r="L13" s="179"/>
      <c r="M13" s="180"/>
      <c r="N13" s="157"/>
    </row>
    <row r="14" spans="1:14" ht="15" customHeight="1">
      <c r="A14" s="177"/>
      <c r="B14" s="178">
        <v>10</v>
      </c>
      <c r="C14" s="181" t="s">
        <v>118</v>
      </c>
      <c r="D14" s="182" t="s">
        <v>107</v>
      </c>
      <c r="E14" s="172">
        <f t="shared" si="0"/>
        <v>0.01</v>
      </c>
      <c r="F14" s="183">
        <v>0.21299999999999999</v>
      </c>
      <c r="G14" s="184">
        <v>0.33</v>
      </c>
      <c r="H14" s="183"/>
      <c r="I14" s="184"/>
      <c r="J14" s="183"/>
      <c r="K14" s="184"/>
      <c r="L14" s="179"/>
      <c r="M14" s="180"/>
      <c r="N14" s="157"/>
    </row>
    <row r="15" spans="1:14" ht="15" customHeight="1">
      <c r="A15" s="177"/>
      <c r="B15" s="178">
        <v>11</v>
      </c>
      <c r="C15" s="181" t="s">
        <v>118</v>
      </c>
      <c r="D15" s="182" t="s">
        <v>108</v>
      </c>
      <c r="E15" s="172">
        <f t="shared" si="0"/>
        <v>0.01</v>
      </c>
      <c r="F15" s="183">
        <v>0.24299999999999999</v>
      </c>
      <c r="G15" s="184">
        <v>0.43099999999999999</v>
      </c>
      <c r="H15" s="183"/>
      <c r="I15" s="184"/>
      <c r="J15" s="183"/>
      <c r="K15" s="184"/>
      <c r="L15" s="179"/>
      <c r="M15" s="180"/>
      <c r="N15" s="157"/>
    </row>
    <row r="16" spans="1:14" ht="15" customHeight="1">
      <c r="A16" s="177"/>
      <c r="B16" s="178">
        <v>12</v>
      </c>
      <c r="C16" s="181" t="s">
        <v>118</v>
      </c>
      <c r="D16" s="182" t="s">
        <v>109</v>
      </c>
      <c r="E16" s="172">
        <f t="shared" si="0"/>
        <v>0.01</v>
      </c>
      <c r="F16" s="183">
        <v>0.27400000000000002</v>
      </c>
      <c r="G16" s="184">
        <v>0.54600000000000004</v>
      </c>
      <c r="H16" s="183"/>
      <c r="I16" s="184"/>
      <c r="J16" s="183"/>
      <c r="K16" s="184"/>
      <c r="L16" s="179"/>
      <c r="M16" s="180"/>
      <c r="N16" s="157"/>
    </row>
    <row r="17" spans="1:14" ht="15" customHeight="1">
      <c r="A17" s="185"/>
      <c r="B17" s="178">
        <v>13</v>
      </c>
      <c r="C17" s="186" t="s">
        <v>118</v>
      </c>
      <c r="D17" s="187" t="s">
        <v>110</v>
      </c>
      <c r="E17" s="172">
        <f t="shared" si="0"/>
        <v>0.01</v>
      </c>
      <c r="F17" s="188">
        <v>0.30399999999999999</v>
      </c>
      <c r="G17" s="189">
        <v>0.67300000000000004</v>
      </c>
      <c r="H17" s="188"/>
      <c r="I17" s="189"/>
      <c r="J17" s="188"/>
      <c r="K17" s="189"/>
      <c r="L17" s="179"/>
      <c r="M17" s="180"/>
      <c r="N17" s="157"/>
    </row>
    <row r="18" spans="1:14" ht="15" customHeight="1">
      <c r="A18" s="190" t="s">
        <v>133</v>
      </c>
      <c r="B18" s="178">
        <v>14</v>
      </c>
      <c r="C18" s="191" t="s">
        <v>121</v>
      </c>
      <c r="D18" s="192" t="s">
        <v>132</v>
      </c>
      <c r="E18" s="193">
        <v>1.2999999999999999E-2</v>
      </c>
      <c r="F18" s="173">
        <v>4.5999999999999999E-2</v>
      </c>
      <c r="G18" s="174">
        <v>1.4999999999999999E-2</v>
      </c>
      <c r="H18" s="194"/>
      <c r="I18" s="195"/>
      <c r="J18" s="194"/>
      <c r="K18" s="195"/>
      <c r="L18" s="179"/>
      <c r="M18" s="180"/>
      <c r="N18" s="157"/>
    </row>
    <row r="19" spans="1:14" ht="15" customHeight="1">
      <c r="A19" s="196"/>
      <c r="B19" s="178">
        <v>15</v>
      </c>
      <c r="C19" s="170" t="s">
        <v>124</v>
      </c>
      <c r="D19" s="171" t="s">
        <v>99</v>
      </c>
      <c r="E19" s="172">
        <f>$E$18</f>
        <v>1.2999999999999999E-2</v>
      </c>
      <c r="F19" s="173">
        <v>6.0999999999999999E-2</v>
      </c>
      <c r="G19" s="174">
        <v>2.7E-2</v>
      </c>
      <c r="H19" s="173"/>
      <c r="I19" s="174"/>
      <c r="J19" s="173"/>
      <c r="K19" s="174"/>
      <c r="L19" s="179"/>
      <c r="M19" s="180"/>
      <c r="N19" s="157"/>
    </row>
    <row r="20" spans="1:14" ht="15" customHeight="1">
      <c r="A20" s="196"/>
      <c r="B20" s="178">
        <v>16</v>
      </c>
      <c r="C20" s="181" t="s">
        <v>121</v>
      </c>
      <c r="D20" s="182" t="s">
        <v>100</v>
      </c>
      <c r="E20" s="172">
        <f t="shared" ref="E20:E29" si="1">$E$18</f>
        <v>1.2999999999999999E-2</v>
      </c>
      <c r="F20" s="183">
        <v>7.5999999999999998E-2</v>
      </c>
      <c r="G20" s="184">
        <v>4.2000000000000003E-2</v>
      </c>
      <c r="H20" s="183"/>
      <c r="I20" s="184"/>
      <c r="J20" s="183"/>
      <c r="K20" s="184"/>
      <c r="L20" s="179"/>
      <c r="M20" s="180"/>
      <c r="N20" s="157"/>
    </row>
    <row r="21" spans="1:14" ht="15" customHeight="1">
      <c r="A21" s="196"/>
      <c r="B21" s="178">
        <v>17</v>
      </c>
      <c r="C21" s="181" t="s">
        <v>121</v>
      </c>
      <c r="D21" s="182" t="s">
        <v>101</v>
      </c>
      <c r="E21" s="172">
        <f t="shared" si="1"/>
        <v>1.2999999999999999E-2</v>
      </c>
      <c r="F21" s="183">
        <v>9.0999999999999998E-2</v>
      </c>
      <c r="G21" s="184">
        <v>6.0999999999999999E-2</v>
      </c>
      <c r="H21" s="183"/>
      <c r="I21" s="184"/>
      <c r="J21" s="183"/>
      <c r="K21" s="184"/>
      <c r="L21" s="179"/>
      <c r="M21" s="180"/>
      <c r="N21" s="157"/>
    </row>
    <row r="22" spans="1:14" ht="15" customHeight="1">
      <c r="A22" s="196"/>
      <c r="B22" s="178">
        <v>18</v>
      </c>
      <c r="C22" s="181" t="s">
        <v>121</v>
      </c>
      <c r="D22" s="182" t="s">
        <v>102</v>
      </c>
      <c r="E22" s="172">
        <f t="shared" si="1"/>
        <v>1.2999999999999999E-2</v>
      </c>
      <c r="F22" s="183">
        <v>0.106</v>
      </c>
      <c r="G22" s="184">
        <v>8.3000000000000004E-2</v>
      </c>
      <c r="H22" s="183"/>
      <c r="I22" s="184"/>
      <c r="J22" s="183"/>
      <c r="K22" s="184"/>
      <c r="L22" s="179"/>
      <c r="M22" s="180"/>
      <c r="N22" s="157"/>
    </row>
    <row r="23" spans="1:14" ht="15" customHeight="1">
      <c r="A23" s="196"/>
      <c r="B23" s="178">
        <v>19</v>
      </c>
      <c r="C23" s="181" t="s">
        <v>121</v>
      </c>
      <c r="D23" s="182" t="s">
        <v>103</v>
      </c>
      <c r="E23" s="172">
        <f t="shared" si="1"/>
        <v>1.2999999999999999E-2</v>
      </c>
      <c r="F23" s="183">
        <v>0.122</v>
      </c>
      <c r="G23" s="184">
        <v>0.108</v>
      </c>
      <c r="H23" s="183"/>
      <c r="I23" s="184"/>
      <c r="J23" s="183"/>
      <c r="K23" s="184"/>
      <c r="L23" s="179"/>
      <c r="M23" s="180"/>
      <c r="N23" s="157"/>
    </row>
    <row r="24" spans="1:14" ht="15" customHeight="1">
      <c r="A24" s="196"/>
      <c r="B24" s="178">
        <v>20</v>
      </c>
      <c r="C24" s="181" t="s">
        <v>121</v>
      </c>
      <c r="D24" s="182" t="s">
        <v>104</v>
      </c>
      <c r="E24" s="172">
        <f t="shared" si="1"/>
        <v>1.2999999999999999E-2</v>
      </c>
      <c r="F24" s="183">
        <v>0.13700000000000001</v>
      </c>
      <c r="G24" s="184">
        <v>0.13600000000000001</v>
      </c>
      <c r="H24" s="183"/>
      <c r="I24" s="184"/>
      <c r="J24" s="183"/>
      <c r="K24" s="184"/>
      <c r="L24" s="179"/>
      <c r="M24" s="180"/>
      <c r="N24" s="157"/>
    </row>
    <row r="25" spans="1:14" ht="15" customHeight="1">
      <c r="A25" s="196"/>
      <c r="B25" s="178">
        <v>21</v>
      </c>
      <c r="C25" s="181" t="s">
        <v>121</v>
      </c>
      <c r="D25" s="182" t="s">
        <v>105</v>
      </c>
      <c r="E25" s="172">
        <f t="shared" si="1"/>
        <v>1.2999999999999999E-2</v>
      </c>
      <c r="F25" s="183">
        <v>0.152</v>
      </c>
      <c r="G25" s="184">
        <v>0.16800000000000001</v>
      </c>
      <c r="H25" s="183"/>
      <c r="I25" s="184"/>
      <c r="J25" s="183"/>
      <c r="K25" s="184"/>
      <c r="L25" s="179"/>
      <c r="M25" s="180"/>
      <c r="N25" s="157"/>
    </row>
    <row r="26" spans="1:14" ht="15" customHeight="1">
      <c r="A26" s="196"/>
      <c r="B26" s="178">
        <v>22</v>
      </c>
      <c r="C26" s="181" t="s">
        <v>121</v>
      </c>
      <c r="D26" s="182" t="s">
        <v>106</v>
      </c>
      <c r="E26" s="172">
        <f t="shared" si="1"/>
        <v>1.2999999999999999E-2</v>
      </c>
      <c r="F26" s="183">
        <v>0.183</v>
      </c>
      <c r="G26" s="184">
        <v>0.24199999999999999</v>
      </c>
      <c r="H26" s="183"/>
      <c r="I26" s="184"/>
      <c r="J26" s="183"/>
      <c r="K26" s="184"/>
      <c r="L26" s="179"/>
      <c r="M26" s="180"/>
      <c r="N26" s="157"/>
    </row>
    <row r="27" spans="1:14" ht="15" customHeight="1">
      <c r="A27" s="196"/>
      <c r="B27" s="178">
        <v>23</v>
      </c>
      <c r="C27" s="181" t="s">
        <v>121</v>
      </c>
      <c r="D27" s="182" t="s">
        <v>107</v>
      </c>
      <c r="E27" s="172">
        <f t="shared" si="1"/>
        <v>1.2999999999999999E-2</v>
      </c>
      <c r="F27" s="183">
        <v>0.21299999999999999</v>
      </c>
      <c r="G27" s="184">
        <v>0.33</v>
      </c>
      <c r="H27" s="183"/>
      <c r="I27" s="184"/>
      <c r="J27" s="183"/>
      <c r="K27" s="184"/>
      <c r="L27" s="179"/>
      <c r="M27" s="180"/>
      <c r="N27" s="157"/>
    </row>
    <row r="28" spans="1:14" ht="15" customHeight="1">
      <c r="A28" s="196"/>
      <c r="B28" s="178">
        <v>24</v>
      </c>
      <c r="C28" s="181" t="s">
        <v>121</v>
      </c>
      <c r="D28" s="182" t="s">
        <v>108</v>
      </c>
      <c r="E28" s="172">
        <f t="shared" si="1"/>
        <v>1.2999999999999999E-2</v>
      </c>
      <c r="F28" s="183">
        <v>0.24299999999999999</v>
      </c>
      <c r="G28" s="184">
        <v>0.43099999999999999</v>
      </c>
      <c r="H28" s="183"/>
      <c r="I28" s="184"/>
      <c r="J28" s="183"/>
      <c r="K28" s="184"/>
      <c r="L28" s="179"/>
      <c r="M28" s="180"/>
      <c r="N28" s="157"/>
    </row>
    <row r="29" spans="1:14" ht="15" customHeight="1">
      <c r="A29" s="196"/>
      <c r="B29" s="178">
        <v>25</v>
      </c>
      <c r="C29" s="181" t="s">
        <v>121</v>
      </c>
      <c r="D29" s="182" t="s">
        <v>109</v>
      </c>
      <c r="E29" s="172">
        <f t="shared" si="1"/>
        <v>1.2999999999999999E-2</v>
      </c>
      <c r="F29" s="183">
        <v>0.27400000000000002</v>
      </c>
      <c r="G29" s="184">
        <v>0.54600000000000004</v>
      </c>
      <c r="H29" s="183"/>
      <c r="I29" s="184"/>
      <c r="J29" s="183"/>
      <c r="K29" s="184"/>
      <c r="L29" s="179"/>
      <c r="M29" s="180"/>
      <c r="N29" s="157"/>
    </row>
    <row r="30" spans="1:14" ht="15" customHeight="1">
      <c r="A30" s="197"/>
      <c r="B30" s="178">
        <v>26</v>
      </c>
      <c r="C30" s="186" t="s">
        <v>121</v>
      </c>
      <c r="D30" s="187" t="s">
        <v>110</v>
      </c>
      <c r="E30" s="198">
        <f>$E$18</f>
        <v>1.2999999999999999E-2</v>
      </c>
      <c r="F30" s="188">
        <v>0.30399999999999999</v>
      </c>
      <c r="G30" s="189">
        <v>0.67300000000000004</v>
      </c>
      <c r="H30" s="188"/>
      <c r="I30" s="189"/>
      <c r="J30" s="188"/>
      <c r="K30" s="189"/>
      <c r="L30" s="179"/>
      <c r="M30" s="180"/>
      <c r="N30" s="157"/>
    </row>
    <row r="31" spans="1:14" ht="15" customHeight="1">
      <c r="A31" s="190" t="s">
        <v>134</v>
      </c>
      <c r="B31" s="178">
        <v>27</v>
      </c>
      <c r="C31" s="191" t="s">
        <v>123</v>
      </c>
      <c r="D31" s="192" t="s">
        <v>111</v>
      </c>
      <c r="E31" s="199">
        <v>1.2999999999999999E-2</v>
      </c>
      <c r="F31" s="194">
        <f t="shared" ref="F31:F62" si="2">ROUND(G31/($L31+$M31*0.8*2),3)</f>
        <v>7.3999999999999996E-2</v>
      </c>
      <c r="G31" s="195">
        <f>ROUND($L31*$M31*0.8,3)</f>
        <v>4.5999999999999999E-2</v>
      </c>
      <c r="H31" s="194">
        <f>ROUND(I31/($L31+$M31*0.9*2),3)</f>
        <v>7.6999999999999999E-2</v>
      </c>
      <c r="I31" s="195">
        <f>ROUND($L31*$M31*0.9,3)</f>
        <v>5.1999999999999998E-2</v>
      </c>
      <c r="J31" s="200">
        <f>ROUND(K31/($L31+$M31*1*2),3)</f>
        <v>8.1000000000000003E-2</v>
      </c>
      <c r="K31" s="201">
        <f>ROUND($L31*$M31*1,3)</f>
        <v>5.8000000000000003E-2</v>
      </c>
      <c r="L31" s="202">
        <v>0.24</v>
      </c>
      <c r="M31" s="203">
        <v>0.24</v>
      </c>
      <c r="N31" s="204">
        <f>ROUND((M31*0.8)*2+L31,3)</f>
        <v>0.624</v>
      </c>
    </row>
    <row r="32" spans="1:14" ht="15" customHeight="1">
      <c r="A32" s="196"/>
      <c r="B32" s="178">
        <v>28</v>
      </c>
      <c r="C32" s="181" t="s">
        <v>122</v>
      </c>
      <c r="D32" s="182" t="s">
        <v>112</v>
      </c>
      <c r="E32" s="205">
        <f>$E$31</f>
        <v>1.2999999999999999E-2</v>
      </c>
      <c r="F32" s="183">
        <f t="shared" si="2"/>
        <v>8.5000000000000006E-2</v>
      </c>
      <c r="G32" s="184">
        <f t="shared" ref="G32:G49" si="3">ROUND($L32*$M32*0.8,3)</f>
        <v>5.8000000000000003E-2</v>
      </c>
      <c r="H32" s="183">
        <f t="shared" ref="H32:H87" si="4">ROUND(I32/($L32+$M32*0.9*2),3)</f>
        <v>8.8999999999999996E-2</v>
      </c>
      <c r="I32" s="184">
        <f t="shared" ref="I32:I89" si="5">ROUND($L32*$M32*0.9,3)</f>
        <v>6.5000000000000002E-2</v>
      </c>
      <c r="J32" s="206">
        <f t="shared" ref="J32:J87" si="6">ROUND(K32/($L32+$M32*1*2),3)</f>
        <v>9.1999999999999998E-2</v>
      </c>
      <c r="K32" s="207">
        <f t="shared" ref="K32:K89" si="7">ROUND($L32*$M32*1,3)</f>
        <v>7.1999999999999995E-2</v>
      </c>
      <c r="L32" s="202">
        <v>0.3</v>
      </c>
      <c r="M32" s="203">
        <v>0.24</v>
      </c>
      <c r="N32" s="204">
        <f t="shared" ref="N32:N89" si="8">ROUND((M32*0.8)*2+L32,3)</f>
        <v>0.68400000000000005</v>
      </c>
    </row>
    <row r="33" spans="1:14" ht="15" customHeight="1">
      <c r="A33" s="196"/>
      <c r="B33" s="178">
        <v>29</v>
      </c>
      <c r="C33" s="181" t="s">
        <v>122</v>
      </c>
      <c r="D33" s="182" t="s">
        <v>255</v>
      </c>
      <c r="E33" s="205">
        <f t="shared" ref="E33:E38" si="9">$E$31</f>
        <v>1.2999999999999999E-2</v>
      </c>
      <c r="F33" s="183">
        <f t="shared" si="2"/>
        <v>9.1999999999999998E-2</v>
      </c>
      <c r="G33" s="184">
        <f t="shared" si="3"/>
        <v>7.1999999999999995E-2</v>
      </c>
      <c r="H33" s="183">
        <f t="shared" si="4"/>
        <v>9.6000000000000002E-2</v>
      </c>
      <c r="I33" s="184">
        <f t="shared" si="5"/>
        <v>8.1000000000000003E-2</v>
      </c>
      <c r="J33" s="206">
        <v>9.1300000000000006E-2</v>
      </c>
      <c r="K33" s="207">
        <v>6.3299999999999995E-2</v>
      </c>
      <c r="L33" s="202">
        <v>0.3</v>
      </c>
      <c r="M33" s="203">
        <v>0.3</v>
      </c>
      <c r="N33" s="204">
        <f t="shared" si="8"/>
        <v>0.78</v>
      </c>
    </row>
    <row r="34" spans="1:14" ht="15" customHeight="1">
      <c r="A34" s="196"/>
      <c r="B34" s="178">
        <v>30</v>
      </c>
      <c r="C34" s="181" t="s">
        <v>122</v>
      </c>
      <c r="D34" s="182" t="s">
        <v>113</v>
      </c>
      <c r="E34" s="205">
        <f t="shared" si="9"/>
        <v>1.2999999999999999E-2</v>
      </c>
      <c r="F34" s="183">
        <f t="shared" si="2"/>
        <v>9.8000000000000004E-2</v>
      </c>
      <c r="G34" s="184">
        <f t="shared" si="3"/>
        <v>8.5999999999999993E-2</v>
      </c>
      <c r="H34" s="183">
        <f t="shared" si="4"/>
        <v>0.10199999999999999</v>
      </c>
      <c r="I34" s="184">
        <f t="shared" si="5"/>
        <v>9.7000000000000003E-2</v>
      </c>
      <c r="J34" s="206">
        <f t="shared" si="6"/>
        <v>0.106</v>
      </c>
      <c r="K34" s="207">
        <f t="shared" si="7"/>
        <v>0.108</v>
      </c>
      <c r="L34" s="202">
        <v>0.3</v>
      </c>
      <c r="M34" s="203">
        <v>0.36</v>
      </c>
      <c r="N34" s="204">
        <f t="shared" si="8"/>
        <v>0.876</v>
      </c>
    </row>
    <row r="35" spans="1:14" ht="15" customHeight="1">
      <c r="A35" s="196"/>
      <c r="B35" s="178">
        <v>31</v>
      </c>
      <c r="C35" s="181" t="s">
        <v>122</v>
      </c>
      <c r="D35" s="182" t="s">
        <v>114</v>
      </c>
      <c r="E35" s="205">
        <f t="shared" si="9"/>
        <v>1.2999999999999999E-2</v>
      </c>
      <c r="F35" s="183">
        <f t="shared" si="2"/>
        <v>0.10199999999999999</v>
      </c>
      <c r="G35" s="184">
        <f t="shared" si="3"/>
        <v>8.5999999999999993E-2</v>
      </c>
      <c r="H35" s="183">
        <f t="shared" si="4"/>
        <v>0.108</v>
      </c>
      <c r="I35" s="184">
        <f t="shared" si="5"/>
        <v>9.7000000000000003E-2</v>
      </c>
      <c r="J35" s="206">
        <f t="shared" si="6"/>
        <v>0.113</v>
      </c>
      <c r="K35" s="207">
        <f t="shared" si="7"/>
        <v>0.108</v>
      </c>
      <c r="L35" s="202">
        <v>0.36</v>
      </c>
      <c r="M35" s="203">
        <v>0.3</v>
      </c>
      <c r="N35" s="204">
        <f t="shared" si="8"/>
        <v>0.84</v>
      </c>
    </row>
    <row r="36" spans="1:14" ht="15" customHeight="1">
      <c r="A36" s="196"/>
      <c r="B36" s="178">
        <v>32</v>
      </c>
      <c r="C36" s="181" t="s">
        <v>122</v>
      </c>
      <c r="D36" s="182" t="s">
        <v>115</v>
      </c>
      <c r="E36" s="205">
        <f t="shared" si="9"/>
        <v>1.2999999999999999E-2</v>
      </c>
      <c r="F36" s="183">
        <f t="shared" si="2"/>
        <v>0.111</v>
      </c>
      <c r="G36" s="184">
        <f t="shared" si="3"/>
        <v>0.104</v>
      </c>
      <c r="H36" s="183">
        <f t="shared" si="4"/>
        <v>0.11600000000000001</v>
      </c>
      <c r="I36" s="184">
        <f t="shared" si="5"/>
        <v>0.11700000000000001</v>
      </c>
      <c r="J36" s="206">
        <f t="shared" si="6"/>
        <v>0.12</v>
      </c>
      <c r="K36" s="207">
        <f t="shared" si="7"/>
        <v>0.13</v>
      </c>
      <c r="L36" s="202">
        <v>0.36</v>
      </c>
      <c r="M36" s="203">
        <v>0.36</v>
      </c>
      <c r="N36" s="204">
        <f t="shared" si="8"/>
        <v>0.93600000000000005</v>
      </c>
    </row>
    <row r="37" spans="1:14" ht="15" customHeight="1">
      <c r="A37" s="196"/>
      <c r="B37" s="178">
        <v>33</v>
      </c>
      <c r="C37" s="181" t="s">
        <v>122</v>
      </c>
      <c r="D37" s="182" t="s">
        <v>116</v>
      </c>
      <c r="E37" s="205">
        <f t="shared" si="9"/>
        <v>1.2999999999999999E-2</v>
      </c>
      <c r="F37" s="183">
        <f t="shared" si="2"/>
        <v>0.13800000000000001</v>
      </c>
      <c r="G37" s="184">
        <f t="shared" si="3"/>
        <v>0.16200000000000001</v>
      </c>
      <c r="H37" s="183">
        <f t="shared" si="4"/>
        <v>0.14399999999999999</v>
      </c>
      <c r="I37" s="184">
        <f t="shared" si="5"/>
        <v>0.182</v>
      </c>
      <c r="J37" s="206">
        <f t="shared" si="6"/>
        <v>0.15</v>
      </c>
      <c r="K37" s="207">
        <f t="shared" si="7"/>
        <v>0.20300000000000001</v>
      </c>
      <c r="L37" s="202">
        <v>0.45</v>
      </c>
      <c r="M37" s="203">
        <v>0.45</v>
      </c>
      <c r="N37" s="204">
        <f t="shared" si="8"/>
        <v>1.17</v>
      </c>
    </row>
    <row r="38" spans="1:14" ht="15" customHeight="1">
      <c r="A38" s="197"/>
      <c r="B38" s="178">
        <v>34</v>
      </c>
      <c r="C38" s="186" t="s">
        <v>122</v>
      </c>
      <c r="D38" s="187" t="s">
        <v>117</v>
      </c>
      <c r="E38" s="208">
        <f t="shared" si="9"/>
        <v>1.2999999999999999E-2</v>
      </c>
      <c r="F38" s="188">
        <f t="shared" si="2"/>
        <v>0.185</v>
      </c>
      <c r="G38" s="189">
        <f t="shared" si="3"/>
        <v>0.28799999999999998</v>
      </c>
      <c r="H38" s="188">
        <f t="shared" si="4"/>
        <v>0.193</v>
      </c>
      <c r="I38" s="189">
        <f t="shared" si="5"/>
        <v>0.32400000000000001</v>
      </c>
      <c r="J38" s="209">
        <f t="shared" si="6"/>
        <v>0.2</v>
      </c>
      <c r="K38" s="209">
        <f t="shared" si="7"/>
        <v>0.36</v>
      </c>
      <c r="L38" s="202">
        <v>0.6</v>
      </c>
      <c r="M38" s="203">
        <v>0.6</v>
      </c>
      <c r="N38" s="204">
        <f t="shared" si="8"/>
        <v>1.56</v>
      </c>
    </row>
    <row r="39" spans="1:14" ht="15" customHeight="1">
      <c r="A39" s="210" t="s">
        <v>254</v>
      </c>
      <c r="B39" s="178">
        <v>35</v>
      </c>
      <c r="C39" s="191" t="s">
        <v>151</v>
      </c>
      <c r="D39" s="192" t="s">
        <v>190</v>
      </c>
      <c r="E39" s="199">
        <v>1.2999999999999999E-2</v>
      </c>
      <c r="F39" s="194">
        <f t="shared" si="2"/>
        <v>7.6999999999999999E-2</v>
      </c>
      <c r="G39" s="195">
        <f t="shared" si="3"/>
        <v>0.05</v>
      </c>
      <c r="H39" s="194">
        <f t="shared" si="4"/>
        <v>0.08</v>
      </c>
      <c r="I39" s="195">
        <f t="shared" si="5"/>
        <v>5.6000000000000001E-2</v>
      </c>
      <c r="J39" s="200">
        <f t="shared" si="6"/>
        <v>8.4000000000000005E-2</v>
      </c>
      <c r="K39" s="201">
        <f t="shared" si="7"/>
        <v>6.3E-2</v>
      </c>
      <c r="L39" s="179">
        <v>0.25</v>
      </c>
      <c r="M39" s="180">
        <v>0.25</v>
      </c>
      <c r="N39" s="204">
        <f t="shared" si="8"/>
        <v>0.65</v>
      </c>
    </row>
    <row r="40" spans="1:14" ht="15" customHeight="1">
      <c r="A40" s="210"/>
      <c r="B40" s="178">
        <v>36</v>
      </c>
      <c r="C40" s="181" t="s">
        <v>126</v>
      </c>
      <c r="D40" s="182" t="s">
        <v>191</v>
      </c>
      <c r="E40" s="205">
        <f>$E$39</f>
        <v>1.2999999999999999E-2</v>
      </c>
      <c r="F40" s="183">
        <f t="shared" si="2"/>
        <v>9.1999999999999998E-2</v>
      </c>
      <c r="G40" s="184">
        <f t="shared" si="3"/>
        <v>7.1999999999999995E-2</v>
      </c>
      <c r="H40" s="183">
        <f t="shared" si="4"/>
        <v>9.6000000000000002E-2</v>
      </c>
      <c r="I40" s="184">
        <f t="shared" si="5"/>
        <v>8.1000000000000003E-2</v>
      </c>
      <c r="J40" s="206">
        <f t="shared" si="6"/>
        <v>0.1</v>
      </c>
      <c r="K40" s="207">
        <f t="shared" si="7"/>
        <v>0.09</v>
      </c>
      <c r="L40" s="202">
        <v>0.3</v>
      </c>
      <c r="M40" s="203">
        <v>0.3</v>
      </c>
      <c r="N40" s="204">
        <f t="shared" si="8"/>
        <v>0.78</v>
      </c>
    </row>
    <row r="41" spans="1:14" ht="15" customHeight="1">
      <c r="A41" s="210"/>
      <c r="B41" s="178">
        <v>37</v>
      </c>
      <c r="C41" s="181" t="s">
        <v>126</v>
      </c>
      <c r="D41" s="182" t="s">
        <v>192</v>
      </c>
      <c r="E41" s="205">
        <f t="shared" ref="E41:E46" si="10">$E$39</f>
        <v>1.2999999999999999E-2</v>
      </c>
      <c r="F41" s="183">
        <f t="shared" si="2"/>
        <v>0.10199999999999999</v>
      </c>
      <c r="G41" s="184">
        <f t="shared" si="3"/>
        <v>9.6000000000000002E-2</v>
      </c>
      <c r="H41" s="183">
        <f t="shared" si="4"/>
        <v>0.106</v>
      </c>
      <c r="I41" s="184">
        <f t="shared" si="5"/>
        <v>0.108</v>
      </c>
      <c r="J41" s="206">
        <f t="shared" si="6"/>
        <v>0.109</v>
      </c>
      <c r="K41" s="207">
        <f t="shared" si="7"/>
        <v>0.12</v>
      </c>
      <c r="L41" s="202">
        <v>0.3</v>
      </c>
      <c r="M41" s="203">
        <v>0.4</v>
      </c>
      <c r="N41" s="204">
        <f t="shared" si="8"/>
        <v>0.94</v>
      </c>
    </row>
    <row r="42" spans="1:14" ht="15" customHeight="1">
      <c r="A42" s="210"/>
      <c r="B42" s="178">
        <v>38</v>
      </c>
      <c r="C42" s="181" t="s">
        <v>126</v>
      </c>
      <c r="D42" s="182" t="s">
        <v>193</v>
      </c>
      <c r="E42" s="205">
        <f t="shared" si="10"/>
        <v>1.2999999999999999E-2</v>
      </c>
      <c r="F42" s="183">
        <f t="shared" si="2"/>
        <v>0.109</v>
      </c>
      <c r="G42" s="184">
        <f t="shared" si="3"/>
        <v>0.12</v>
      </c>
      <c r="H42" s="183">
        <f t="shared" si="4"/>
        <v>0.113</v>
      </c>
      <c r="I42" s="184">
        <f t="shared" si="5"/>
        <v>0.13500000000000001</v>
      </c>
      <c r="J42" s="206">
        <f t="shared" si="6"/>
        <v>0.115</v>
      </c>
      <c r="K42" s="207">
        <f t="shared" si="7"/>
        <v>0.15</v>
      </c>
      <c r="L42" s="202">
        <v>0.3</v>
      </c>
      <c r="M42" s="203">
        <v>0.5</v>
      </c>
      <c r="N42" s="204">
        <f t="shared" si="8"/>
        <v>1.1000000000000001</v>
      </c>
    </row>
    <row r="43" spans="1:14" ht="15" customHeight="1">
      <c r="A43" s="210"/>
      <c r="B43" s="178">
        <v>39</v>
      </c>
      <c r="C43" s="181" t="s">
        <v>126</v>
      </c>
      <c r="D43" s="182" t="s">
        <v>194</v>
      </c>
      <c r="E43" s="205">
        <f t="shared" si="10"/>
        <v>1.2999999999999999E-2</v>
      </c>
      <c r="F43" s="183">
        <f t="shared" si="2"/>
        <v>0.123</v>
      </c>
      <c r="G43" s="184">
        <f t="shared" si="3"/>
        <v>0.128</v>
      </c>
      <c r="H43" s="183">
        <f t="shared" si="4"/>
        <v>0.129</v>
      </c>
      <c r="I43" s="184">
        <f t="shared" si="5"/>
        <v>0.14399999999999999</v>
      </c>
      <c r="J43" s="206">
        <f t="shared" si="6"/>
        <v>0.13300000000000001</v>
      </c>
      <c r="K43" s="207">
        <f t="shared" si="7"/>
        <v>0.16</v>
      </c>
      <c r="L43" s="202">
        <v>0.4</v>
      </c>
      <c r="M43" s="203">
        <v>0.4</v>
      </c>
      <c r="N43" s="204">
        <f t="shared" si="8"/>
        <v>1.04</v>
      </c>
    </row>
    <row r="44" spans="1:14" ht="15" customHeight="1">
      <c r="A44" s="210"/>
      <c r="B44" s="178">
        <v>40</v>
      </c>
      <c r="C44" s="181" t="s">
        <v>126</v>
      </c>
      <c r="D44" s="182" t="s">
        <v>195</v>
      </c>
      <c r="E44" s="205">
        <f t="shared" si="10"/>
        <v>1.2999999999999999E-2</v>
      </c>
      <c r="F44" s="183">
        <f t="shared" si="2"/>
        <v>0.13300000000000001</v>
      </c>
      <c r="G44" s="184">
        <f t="shared" si="3"/>
        <v>0.16</v>
      </c>
      <c r="H44" s="183">
        <f t="shared" si="4"/>
        <v>0.13800000000000001</v>
      </c>
      <c r="I44" s="184">
        <f t="shared" si="5"/>
        <v>0.18</v>
      </c>
      <c r="J44" s="206">
        <f t="shared" si="6"/>
        <v>0.14299999999999999</v>
      </c>
      <c r="K44" s="207">
        <f t="shared" si="7"/>
        <v>0.2</v>
      </c>
      <c r="L44" s="202">
        <v>0.4</v>
      </c>
      <c r="M44" s="203">
        <v>0.5</v>
      </c>
      <c r="N44" s="204">
        <f t="shared" si="8"/>
        <v>1.2</v>
      </c>
    </row>
    <row r="45" spans="1:14" ht="15" customHeight="1">
      <c r="A45" s="210"/>
      <c r="B45" s="178">
        <v>41</v>
      </c>
      <c r="C45" s="181" t="s">
        <v>126</v>
      </c>
      <c r="D45" s="182" t="s">
        <v>196</v>
      </c>
      <c r="E45" s="205">
        <f t="shared" si="10"/>
        <v>1.2999999999999999E-2</v>
      </c>
      <c r="F45" s="183">
        <f t="shared" si="2"/>
        <v>0.154</v>
      </c>
      <c r="G45" s="184">
        <f t="shared" si="3"/>
        <v>0.2</v>
      </c>
      <c r="H45" s="183">
        <f t="shared" si="4"/>
        <v>0.161</v>
      </c>
      <c r="I45" s="184">
        <f t="shared" si="5"/>
        <v>0.22500000000000001</v>
      </c>
      <c r="J45" s="206">
        <f t="shared" si="6"/>
        <v>0.16700000000000001</v>
      </c>
      <c r="K45" s="207">
        <f t="shared" si="7"/>
        <v>0.25</v>
      </c>
      <c r="L45" s="202">
        <v>0.5</v>
      </c>
      <c r="M45" s="203">
        <v>0.5</v>
      </c>
      <c r="N45" s="204">
        <f t="shared" si="8"/>
        <v>1.3</v>
      </c>
    </row>
    <row r="46" spans="1:14" ht="15" customHeight="1">
      <c r="A46" s="210"/>
      <c r="B46" s="178">
        <v>42</v>
      </c>
      <c r="C46" s="186" t="s">
        <v>126</v>
      </c>
      <c r="D46" s="187" t="s">
        <v>197</v>
      </c>
      <c r="E46" s="208">
        <f t="shared" si="10"/>
        <v>1.2999999999999999E-2</v>
      </c>
      <c r="F46" s="188">
        <f t="shared" si="2"/>
        <v>0.16400000000000001</v>
      </c>
      <c r="G46" s="189">
        <f t="shared" si="3"/>
        <v>0.24</v>
      </c>
      <c r="H46" s="188">
        <f t="shared" si="4"/>
        <v>0.17100000000000001</v>
      </c>
      <c r="I46" s="189">
        <f t="shared" si="5"/>
        <v>0.27</v>
      </c>
      <c r="J46" s="211">
        <f t="shared" si="6"/>
        <v>0.17599999999999999</v>
      </c>
      <c r="K46" s="209">
        <f t="shared" si="7"/>
        <v>0.3</v>
      </c>
      <c r="L46" s="202">
        <v>0.5</v>
      </c>
      <c r="M46" s="203">
        <v>0.6</v>
      </c>
      <c r="N46" s="204">
        <f t="shared" si="8"/>
        <v>1.46</v>
      </c>
    </row>
    <row r="47" spans="1:14" ht="15" customHeight="1">
      <c r="A47" s="212" t="s">
        <v>128</v>
      </c>
      <c r="B47" s="178">
        <v>43</v>
      </c>
      <c r="C47" s="191" t="s">
        <v>128</v>
      </c>
      <c r="D47" s="192" t="s">
        <v>222</v>
      </c>
      <c r="E47" s="199">
        <v>1.41E-2</v>
      </c>
      <c r="F47" s="194">
        <f t="shared" si="2"/>
        <v>9.1999999999999998E-2</v>
      </c>
      <c r="G47" s="194">
        <f t="shared" si="3"/>
        <v>7.1999999999999995E-2</v>
      </c>
      <c r="H47" s="194">
        <f t="shared" si="4"/>
        <v>9.6000000000000002E-2</v>
      </c>
      <c r="I47" s="194">
        <f t="shared" si="5"/>
        <v>8.1000000000000003E-2</v>
      </c>
      <c r="J47" s="200">
        <v>9.64E-2</v>
      </c>
      <c r="K47" s="200">
        <v>8.1000000000000003E-2</v>
      </c>
      <c r="L47" s="202">
        <v>0.3</v>
      </c>
      <c r="M47" s="203">
        <v>0.3</v>
      </c>
      <c r="N47" s="204">
        <f t="shared" si="8"/>
        <v>0.78</v>
      </c>
    </row>
    <row r="48" spans="1:14" ht="15" customHeight="1">
      <c r="A48" s="212"/>
      <c r="B48" s="178">
        <v>44</v>
      </c>
      <c r="C48" s="181" t="s">
        <v>127</v>
      </c>
      <c r="D48" s="182" t="s">
        <v>223</v>
      </c>
      <c r="E48" s="205">
        <v>1.3899999999999999E-2</v>
      </c>
      <c r="F48" s="183">
        <f t="shared" si="2"/>
        <v>0.10199999999999999</v>
      </c>
      <c r="G48" s="183">
        <f t="shared" si="3"/>
        <v>9.6000000000000002E-2</v>
      </c>
      <c r="H48" s="183">
        <f t="shared" si="4"/>
        <v>0.106</v>
      </c>
      <c r="I48" s="183">
        <f t="shared" si="5"/>
        <v>0.108</v>
      </c>
      <c r="J48" s="206">
        <v>0.1067</v>
      </c>
      <c r="K48" s="206">
        <v>0.111</v>
      </c>
      <c r="L48" s="202">
        <v>0.3</v>
      </c>
      <c r="M48" s="203">
        <v>0.4</v>
      </c>
      <c r="N48" s="204">
        <f t="shared" si="8"/>
        <v>0.94</v>
      </c>
    </row>
    <row r="49" spans="1:14" ht="15" customHeight="1">
      <c r="A49" s="212"/>
      <c r="B49" s="178">
        <v>45</v>
      </c>
      <c r="C49" s="181" t="s">
        <v>127</v>
      </c>
      <c r="D49" s="182" t="s">
        <v>224</v>
      </c>
      <c r="E49" s="205">
        <v>1.38E-2</v>
      </c>
      <c r="F49" s="183">
        <f t="shared" si="2"/>
        <v>0.109</v>
      </c>
      <c r="G49" s="183">
        <f t="shared" si="3"/>
        <v>0.12</v>
      </c>
      <c r="H49" s="183">
        <f t="shared" si="4"/>
        <v>0.113</v>
      </c>
      <c r="I49" s="183">
        <f t="shared" si="5"/>
        <v>0.13500000000000001</v>
      </c>
      <c r="J49" s="206">
        <v>0.1137</v>
      </c>
      <c r="K49" s="206">
        <v>0.14099999999999999</v>
      </c>
      <c r="L49" s="202">
        <v>0.3</v>
      </c>
      <c r="M49" s="203">
        <v>0.5</v>
      </c>
      <c r="N49" s="204">
        <f t="shared" si="8"/>
        <v>1.1000000000000001</v>
      </c>
    </row>
    <row r="50" spans="1:14" ht="15" customHeight="1">
      <c r="A50" s="212"/>
      <c r="B50" s="178">
        <v>46</v>
      </c>
      <c r="C50" s="181" t="s">
        <v>127</v>
      </c>
      <c r="D50" s="182" t="s">
        <v>225</v>
      </c>
      <c r="E50" s="205">
        <v>1.3599999999999999E-2</v>
      </c>
      <c r="F50" s="183">
        <f t="shared" si="2"/>
        <v>0.114</v>
      </c>
      <c r="G50" s="183">
        <f t="shared" ref="G50:G89" si="11">ROUND($L50*$M50*0.8,3)</f>
        <v>0.14399999999999999</v>
      </c>
      <c r="H50" s="183">
        <f t="shared" si="4"/>
        <v>0.11700000000000001</v>
      </c>
      <c r="I50" s="183">
        <f t="shared" si="5"/>
        <v>0.16200000000000001</v>
      </c>
      <c r="J50" s="206">
        <f t="shared" si="6"/>
        <v>0.12</v>
      </c>
      <c r="K50" s="206">
        <f t="shared" si="7"/>
        <v>0.18</v>
      </c>
      <c r="L50" s="202">
        <v>0.3</v>
      </c>
      <c r="M50" s="203">
        <v>0.6</v>
      </c>
      <c r="N50" s="204">
        <f t="shared" si="8"/>
        <v>1.26</v>
      </c>
    </row>
    <row r="51" spans="1:14" ht="15" customHeight="1">
      <c r="A51" s="212"/>
      <c r="B51" s="178">
        <v>47</v>
      </c>
      <c r="C51" s="181" t="s">
        <v>127</v>
      </c>
      <c r="D51" s="182" t="s">
        <v>226</v>
      </c>
      <c r="E51" s="205">
        <v>1.2999999999999999E-2</v>
      </c>
      <c r="F51" s="183">
        <f t="shared" si="2"/>
        <v>0.11799999999999999</v>
      </c>
      <c r="G51" s="183">
        <f>ROUND($L51*$M51*0.8,3)</f>
        <v>0.16800000000000001</v>
      </c>
      <c r="H51" s="183">
        <f t="shared" si="4"/>
        <v>0.121</v>
      </c>
      <c r="I51" s="183">
        <f t="shared" si="5"/>
        <v>0.189</v>
      </c>
      <c r="J51" s="206">
        <f t="shared" si="6"/>
        <v>0.124</v>
      </c>
      <c r="K51" s="206">
        <f t="shared" si="7"/>
        <v>0.21</v>
      </c>
      <c r="L51" s="202">
        <v>0.3</v>
      </c>
      <c r="M51" s="203">
        <v>0.7</v>
      </c>
      <c r="N51" s="204">
        <f t="shared" si="8"/>
        <v>1.42</v>
      </c>
    </row>
    <row r="52" spans="1:14" ht="15" customHeight="1">
      <c r="A52" s="212"/>
      <c r="B52" s="178">
        <v>48</v>
      </c>
      <c r="C52" s="181" t="s">
        <v>127</v>
      </c>
      <c r="D52" s="182" t="s">
        <v>227</v>
      </c>
      <c r="E52" s="205">
        <v>1.2999999999999999E-2</v>
      </c>
      <c r="F52" s="183">
        <f>ROUND(G52/($L52+$M52*0.8*2),3)</f>
        <v>0.122</v>
      </c>
      <c r="G52" s="183">
        <f t="shared" si="11"/>
        <v>0.192</v>
      </c>
      <c r="H52" s="183">
        <f t="shared" si="4"/>
        <v>0.124</v>
      </c>
      <c r="I52" s="183">
        <f t="shared" si="5"/>
        <v>0.216</v>
      </c>
      <c r="J52" s="206">
        <f t="shared" si="6"/>
        <v>0.126</v>
      </c>
      <c r="K52" s="206">
        <f t="shared" si="7"/>
        <v>0.24</v>
      </c>
      <c r="L52" s="202">
        <v>0.3</v>
      </c>
      <c r="M52" s="203">
        <v>0.8</v>
      </c>
      <c r="N52" s="204">
        <f t="shared" si="8"/>
        <v>1.58</v>
      </c>
    </row>
    <row r="53" spans="1:14" ht="15" customHeight="1">
      <c r="A53" s="212"/>
      <c r="B53" s="178">
        <v>49</v>
      </c>
      <c r="C53" s="181" t="s">
        <v>127</v>
      </c>
      <c r="D53" s="182" t="s">
        <v>228</v>
      </c>
      <c r="E53" s="205">
        <v>1.2999999999999999E-2</v>
      </c>
      <c r="F53" s="183">
        <f t="shared" si="2"/>
        <v>0.124</v>
      </c>
      <c r="G53" s="183">
        <f t="shared" si="11"/>
        <v>0.216</v>
      </c>
      <c r="H53" s="183">
        <f t="shared" si="4"/>
        <v>0.127</v>
      </c>
      <c r="I53" s="183">
        <f t="shared" si="5"/>
        <v>0.24299999999999999</v>
      </c>
      <c r="J53" s="206">
        <f t="shared" si="6"/>
        <v>0.129</v>
      </c>
      <c r="K53" s="206">
        <f t="shared" si="7"/>
        <v>0.27</v>
      </c>
      <c r="L53" s="202">
        <v>0.3</v>
      </c>
      <c r="M53" s="203">
        <v>0.9</v>
      </c>
      <c r="N53" s="204">
        <f t="shared" si="8"/>
        <v>1.74</v>
      </c>
    </row>
    <row r="54" spans="1:14" ht="15" customHeight="1">
      <c r="A54" s="212"/>
      <c r="B54" s="178">
        <v>50</v>
      </c>
      <c r="C54" s="181" t="s">
        <v>127</v>
      </c>
      <c r="D54" s="182" t="s">
        <v>229</v>
      </c>
      <c r="E54" s="205">
        <v>1.2999999999999999E-2</v>
      </c>
      <c r="F54" s="183">
        <f t="shared" si="2"/>
        <v>0.126</v>
      </c>
      <c r="G54" s="183">
        <f t="shared" si="11"/>
        <v>0.24</v>
      </c>
      <c r="H54" s="183">
        <f t="shared" si="4"/>
        <v>0.129</v>
      </c>
      <c r="I54" s="183">
        <f t="shared" si="5"/>
        <v>0.27</v>
      </c>
      <c r="J54" s="206">
        <f t="shared" si="6"/>
        <v>0.13</v>
      </c>
      <c r="K54" s="206">
        <f t="shared" si="7"/>
        <v>0.3</v>
      </c>
      <c r="L54" s="202">
        <v>0.3</v>
      </c>
      <c r="M54" s="203">
        <v>1</v>
      </c>
      <c r="N54" s="204">
        <f t="shared" si="8"/>
        <v>1.9</v>
      </c>
    </row>
    <row r="55" spans="1:14" ht="15" customHeight="1">
      <c r="A55" s="212"/>
      <c r="B55" s="178">
        <v>51</v>
      </c>
      <c r="C55" s="186" t="s">
        <v>127</v>
      </c>
      <c r="D55" s="187" t="s">
        <v>230</v>
      </c>
      <c r="E55" s="208">
        <v>1.2999999999999999E-2</v>
      </c>
      <c r="F55" s="188">
        <f t="shared" si="2"/>
        <v>0.128</v>
      </c>
      <c r="G55" s="188">
        <f t="shared" si="11"/>
        <v>0.26400000000000001</v>
      </c>
      <c r="H55" s="188">
        <f t="shared" si="4"/>
        <v>0.13</v>
      </c>
      <c r="I55" s="188">
        <f t="shared" si="5"/>
        <v>0.29699999999999999</v>
      </c>
      <c r="J55" s="211">
        <f t="shared" si="6"/>
        <v>0.13200000000000001</v>
      </c>
      <c r="K55" s="211">
        <f t="shared" si="7"/>
        <v>0.33</v>
      </c>
      <c r="L55" s="202">
        <v>0.3</v>
      </c>
      <c r="M55" s="203">
        <v>1.1000000000000001</v>
      </c>
      <c r="N55" s="204">
        <f t="shared" si="8"/>
        <v>2.06</v>
      </c>
    </row>
    <row r="56" spans="1:14" ht="15" customHeight="1">
      <c r="A56" s="212"/>
      <c r="B56" s="178">
        <v>52</v>
      </c>
      <c r="C56" s="191" t="s">
        <v>127</v>
      </c>
      <c r="D56" s="192" t="s">
        <v>167</v>
      </c>
      <c r="E56" s="199">
        <f t="shared" ref="E56:E87" si="12">$E$47</f>
        <v>1.41E-2</v>
      </c>
      <c r="F56" s="194">
        <f t="shared" si="2"/>
        <v>0.123</v>
      </c>
      <c r="G56" s="194">
        <f t="shared" si="11"/>
        <v>0.128</v>
      </c>
      <c r="H56" s="194">
        <f t="shared" si="4"/>
        <v>0.129</v>
      </c>
      <c r="I56" s="194">
        <f t="shared" si="5"/>
        <v>0.14399999999999999</v>
      </c>
      <c r="J56" s="200">
        <v>0.12859999999999999</v>
      </c>
      <c r="K56" s="200">
        <v>0.14399999999999999</v>
      </c>
      <c r="L56" s="202">
        <v>0.4</v>
      </c>
      <c r="M56" s="203">
        <v>0.4</v>
      </c>
      <c r="N56" s="204">
        <f t="shared" si="8"/>
        <v>1.04</v>
      </c>
    </row>
    <row r="57" spans="1:14" ht="15" customHeight="1">
      <c r="A57" s="212"/>
      <c r="B57" s="178">
        <v>53</v>
      </c>
      <c r="C57" s="181" t="s">
        <v>127</v>
      </c>
      <c r="D57" s="182" t="s">
        <v>180</v>
      </c>
      <c r="E57" s="205">
        <v>1.3899999999999999E-2</v>
      </c>
      <c r="F57" s="183">
        <f t="shared" si="2"/>
        <v>0.13300000000000001</v>
      </c>
      <c r="G57" s="183">
        <f t="shared" si="11"/>
        <v>0.16</v>
      </c>
      <c r="H57" s="183">
        <f t="shared" si="4"/>
        <v>0.13800000000000001</v>
      </c>
      <c r="I57" s="183">
        <f t="shared" si="5"/>
        <v>0.18</v>
      </c>
      <c r="J57" s="206">
        <v>0.26879999999999998</v>
      </c>
      <c r="K57" s="206">
        <v>0.184</v>
      </c>
      <c r="L57" s="202">
        <v>0.4</v>
      </c>
      <c r="M57" s="203">
        <v>0.5</v>
      </c>
      <c r="N57" s="204">
        <f t="shared" si="8"/>
        <v>1.2</v>
      </c>
    </row>
    <row r="58" spans="1:14" ht="15" customHeight="1">
      <c r="A58" s="212"/>
      <c r="B58" s="178">
        <v>54</v>
      </c>
      <c r="C58" s="181" t="s">
        <v>127</v>
      </c>
      <c r="D58" s="182" t="s">
        <v>181</v>
      </c>
      <c r="E58" s="205">
        <v>1.38E-2</v>
      </c>
      <c r="F58" s="183">
        <f t="shared" si="2"/>
        <v>0.14099999999999999</v>
      </c>
      <c r="G58" s="183">
        <f t="shared" si="11"/>
        <v>0.192</v>
      </c>
      <c r="H58" s="183">
        <f t="shared" si="4"/>
        <v>0.14599999999999999</v>
      </c>
      <c r="I58" s="183">
        <f t="shared" si="5"/>
        <v>0.216</v>
      </c>
      <c r="J58" s="206">
        <f t="shared" si="6"/>
        <v>0.15</v>
      </c>
      <c r="K58" s="206">
        <f t="shared" si="7"/>
        <v>0.24</v>
      </c>
      <c r="L58" s="202">
        <v>0.4</v>
      </c>
      <c r="M58" s="203">
        <v>0.6</v>
      </c>
      <c r="N58" s="204">
        <f t="shared" si="8"/>
        <v>1.36</v>
      </c>
    </row>
    <row r="59" spans="1:14" ht="15" customHeight="1">
      <c r="A59" s="212"/>
      <c r="B59" s="178">
        <v>55</v>
      </c>
      <c r="C59" s="181" t="s">
        <v>127</v>
      </c>
      <c r="D59" s="182" t="s">
        <v>182</v>
      </c>
      <c r="E59" s="205">
        <v>1.37E-2</v>
      </c>
      <c r="F59" s="183">
        <f t="shared" si="2"/>
        <v>0.14699999999999999</v>
      </c>
      <c r="G59" s="183">
        <f t="shared" si="11"/>
        <v>0.224</v>
      </c>
      <c r="H59" s="183">
        <f t="shared" si="4"/>
        <v>0.152</v>
      </c>
      <c r="I59" s="183">
        <f t="shared" si="5"/>
        <v>0.252</v>
      </c>
      <c r="J59" s="206">
        <f t="shared" si="6"/>
        <v>0.156</v>
      </c>
      <c r="K59" s="206">
        <f t="shared" si="7"/>
        <v>0.28000000000000003</v>
      </c>
      <c r="L59" s="202">
        <v>0.4</v>
      </c>
      <c r="M59" s="203">
        <v>0.7</v>
      </c>
      <c r="N59" s="204">
        <f t="shared" si="8"/>
        <v>1.52</v>
      </c>
    </row>
    <row r="60" spans="1:14" ht="15" customHeight="1">
      <c r="A60" s="212"/>
      <c r="B60" s="178">
        <v>56</v>
      </c>
      <c r="C60" s="181" t="s">
        <v>127</v>
      </c>
      <c r="D60" s="182" t="s">
        <v>183</v>
      </c>
      <c r="E60" s="205">
        <f t="shared" si="12"/>
        <v>1.41E-2</v>
      </c>
      <c r="F60" s="183">
        <f t="shared" si="2"/>
        <v>0.152</v>
      </c>
      <c r="G60" s="183">
        <f t="shared" si="11"/>
        <v>0.25600000000000001</v>
      </c>
      <c r="H60" s="183">
        <f t="shared" si="4"/>
        <v>0.157</v>
      </c>
      <c r="I60" s="183">
        <f t="shared" si="5"/>
        <v>0.28799999999999998</v>
      </c>
      <c r="J60" s="206">
        <f t="shared" si="6"/>
        <v>0.16</v>
      </c>
      <c r="K60" s="206">
        <f t="shared" si="7"/>
        <v>0.32</v>
      </c>
      <c r="L60" s="202">
        <v>0.4</v>
      </c>
      <c r="M60" s="203">
        <v>0.8</v>
      </c>
      <c r="N60" s="204">
        <f t="shared" si="8"/>
        <v>1.68</v>
      </c>
    </row>
    <row r="61" spans="1:14" ht="15" customHeight="1">
      <c r="A61" s="212"/>
      <c r="B61" s="178">
        <v>57</v>
      </c>
      <c r="C61" s="181" t="s">
        <v>127</v>
      </c>
      <c r="D61" s="182" t="s">
        <v>179</v>
      </c>
      <c r="E61" s="205">
        <f t="shared" si="12"/>
        <v>1.41E-2</v>
      </c>
      <c r="F61" s="183">
        <f t="shared" si="2"/>
        <v>0.157</v>
      </c>
      <c r="G61" s="183">
        <f t="shared" si="11"/>
        <v>0.28799999999999998</v>
      </c>
      <c r="H61" s="183">
        <f t="shared" si="4"/>
        <v>0.16</v>
      </c>
      <c r="I61" s="183">
        <f t="shared" si="5"/>
        <v>0.32400000000000001</v>
      </c>
      <c r="J61" s="206">
        <f t="shared" si="6"/>
        <v>0.16400000000000001</v>
      </c>
      <c r="K61" s="206">
        <f t="shared" si="7"/>
        <v>0.36</v>
      </c>
      <c r="L61" s="202">
        <v>0.4</v>
      </c>
      <c r="M61" s="203">
        <v>0.9</v>
      </c>
      <c r="N61" s="204">
        <f t="shared" si="8"/>
        <v>1.84</v>
      </c>
    </row>
    <row r="62" spans="1:14" ht="15" customHeight="1">
      <c r="A62" s="212"/>
      <c r="B62" s="178">
        <v>58</v>
      </c>
      <c r="C62" s="181" t="s">
        <v>127</v>
      </c>
      <c r="D62" s="182" t="s">
        <v>178</v>
      </c>
      <c r="E62" s="205">
        <f t="shared" si="12"/>
        <v>1.41E-2</v>
      </c>
      <c r="F62" s="183">
        <f t="shared" si="2"/>
        <v>0.16</v>
      </c>
      <c r="G62" s="183">
        <f t="shared" si="11"/>
        <v>0.32</v>
      </c>
      <c r="H62" s="183">
        <f t="shared" si="4"/>
        <v>0.16400000000000001</v>
      </c>
      <c r="I62" s="183">
        <f t="shared" si="5"/>
        <v>0.36</v>
      </c>
      <c r="J62" s="206">
        <f t="shared" si="6"/>
        <v>0.16700000000000001</v>
      </c>
      <c r="K62" s="206">
        <f t="shared" si="7"/>
        <v>0.4</v>
      </c>
      <c r="L62" s="202">
        <v>0.4</v>
      </c>
      <c r="M62" s="203">
        <v>1</v>
      </c>
      <c r="N62" s="204">
        <f t="shared" si="8"/>
        <v>2</v>
      </c>
    </row>
    <row r="63" spans="1:14" ht="15" customHeight="1">
      <c r="A63" s="212"/>
      <c r="B63" s="178">
        <v>59</v>
      </c>
      <c r="C63" s="181" t="s">
        <v>127</v>
      </c>
      <c r="D63" s="182" t="s">
        <v>177</v>
      </c>
      <c r="E63" s="205">
        <f t="shared" si="12"/>
        <v>1.41E-2</v>
      </c>
      <c r="F63" s="183">
        <f t="shared" ref="F63:F87" si="13">ROUND(G63/($L63+$M63*0.8*2),3)</f>
        <v>0.16300000000000001</v>
      </c>
      <c r="G63" s="183">
        <f t="shared" si="11"/>
        <v>0.35199999999999998</v>
      </c>
      <c r="H63" s="183">
        <f t="shared" si="4"/>
        <v>0.16600000000000001</v>
      </c>
      <c r="I63" s="183">
        <f t="shared" si="5"/>
        <v>0.39600000000000002</v>
      </c>
      <c r="J63" s="206">
        <f t="shared" si="6"/>
        <v>0.16900000000000001</v>
      </c>
      <c r="K63" s="206">
        <f t="shared" si="7"/>
        <v>0.44</v>
      </c>
      <c r="L63" s="202">
        <v>0.4</v>
      </c>
      <c r="M63" s="203">
        <v>1.1000000000000001</v>
      </c>
      <c r="N63" s="204">
        <f t="shared" si="8"/>
        <v>2.16</v>
      </c>
    </row>
    <row r="64" spans="1:14" ht="15" customHeight="1">
      <c r="A64" s="212"/>
      <c r="B64" s="178">
        <v>60</v>
      </c>
      <c r="C64" s="186" t="s">
        <v>127</v>
      </c>
      <c r="D64" s="187" t="s">
        <v>176</v>
      </c>
      <c r="E64" s="208">
        <f t="shared" si="12"/>
        <v>1.41E-2</v>
      </c>
      <c r="F64" s="188">
        <f t="shared" si="13"/>
        <v>0.16600000000000001</v>
      </c>
      <c r="G64" s="188">
        <f t="shared" si="11"/>
        <v>0.38400000000000001</v>
      </c>
      <c r="H64" s="188">
        <f t="shared" si="4"/>
        <v>0.16900000000000001</v>
      </c>
      <c r="I64" s="188">
        <f t="shared" si="5"/>
        <v>0.432</v>
      </c>
      <c r="J64" s="211">
        <f t="shared" si="6"/>
        <v>0.17100000000000001</v>
      </c>
      <c r="K64" s="211">
        <f t="shared" si="7"/>
        <v>0.48</v>
      </c>
      <c r="L64" s="202">
        <v>0.4</v>
      </c>
      <c r="M64" s="203">
        <v>1.2</v>
      </c>
      <c r="N64" s="204">
        <f t="shared" si="8"/>
        <v>2.3199999999999998</v>
      </c>
    </row>
    <row r="65" spans="1:14" ht="15" customHeight="1">
      <c r="A65" s="212"/>
      <c r="B65" s="178">
        <v>61</v>
      </c>
      <c r="C65" s="191" t="s">
        <v>127</v>
      </c>
      <c r="D65" s="192" t="s">
        <v>175</v>
      </c>
      <c r="E65" s="199">
        <f t="shared" si="12"/>
        <v>1.41E-2</v>
      </c>
      <c r="F65" s="194">
        <f t="shared" si="13"/>
        <v>0.14000000000000001</v>
      </c>
      <c r="G65" s="195">
        <f t="shared" si="11"/>
        <v>0.16</v>
      </c>
      <c r="H65" s="194">
        <f t="shared" si="4"/>
        <v>0.14799999999999999</v>
      </c>
      <c r="I65" s="195">
        <f t="shared" si="5"/>
        <v>0.18</v>
      </c>
      <c r="J65" s="200">
        <f t="shared" si="6"/>
        <v>0.154</v>
      </c>
      <c r="K65" s="201">
        <f t="shared" si="7"/>
        <v>0.2</v>
      </c>
      <c r="L65" s="202">
        <v>0.5</v>
      </c>
      <c r="M65" s="203">
        <v>0.4</v>
      </c>
      <c r="N65" s="204">
        <f t="shared" si="8"/>
        <v>1.1399999999999999</v>
      </c>
    </row>
    <row r="66" spans="1:14" ht="15" customHeight="1">
      <c r="A66" s="212"/>
      <c r="B66" s="178">
        <v>62</v>
      </c>
      <c r="C66" s="181" t="s">
        <v>127</v>
      </c>
      <c r="D66" s="182" t="s">
        <v>174</v>
      </c>
      <c r="E66" s="205">
        <f t="shared" si="12"/>
        <v>1.41E-2</v>
      </c>
      <c r="F66" s="183">
        <f t="shared" si="13"/>
        <v>0.154</v>
      </c>
      <c r="G66" s="184">
        <f t="shared" si="11"/>
        <v>0.2</v>
      </c>
      <c r="H66" s="183">
        <f t="shared" si="4"/>
        <v>0.161</v>
      </c>
      <c r="I66" s="184">
        <f t="shared" si="5"/>
        <v>0.22500000000000001</v>
      </c>
      <c r="J66" s="206">
        <f t="shared" si="6"/>
        <v>0.16700000000000001</v>
      </c>
      <c r="K66" s="207">
        <f t="shared" si="7"/>
        <v>0.25</v>
      </c>
      <c r="L66" s="202">
        <v>0.5</v>
      </c>
      <c r="M66" s="203">
        <v>0.5</v>
      </c>
      <c r="N66" s="204">
        <f t="shared" si="8"/>
        <v>1.3</v>
      </c>
    </row>
    <row r="67" spans="1:14" ht="15" customHeight="1">
      <c r="A67" s="212"/>
      <c r="B67" s="178">
        <v>63</v>
      </c>
      <c r="C67" s="181" t="s">
        <v>127</v>
      </c>
      <c r="D67" s="182" t="s">
        <v>173</v>
      </c>
      <c r="E67" s="205">
        <f t="shared" si="12"/>
        <v>1.41E-2</v>
      </c>
      <c r="F67" s="183">
        <f t="shared" si="13"/>
        <v>0.16400000000000001</v>
      </c>
      <c r="G67" s="184">
        <f t="shared" si="11"/>
        <v>0.24</v>
      </c>
      <c r="H67" s="183">
        <f t="shared" si="4"/>
        <v>0.17100000000000001</v>
      </c>
      <c r="I67" s="184">
        <f t="shared" si="5"/>
        <v>0.27</v>
      </c>
      <c r="J67" s="206">
        <f t="shared" si="6"/>
        <v>0.17599999999999999</v>
      </c>
      <c r="K67" s="207">
        <f t="shared" si="7"/>
        <v>0.3</v>
      </c>
      <c r="L67" s="202">
        <v>0.5</v>
      </c>
      <c r="M67" s="203">
        <v>0.6</v>
      </c>
      <c r="N67" s="204">
        <f t="shared" si="8"/>
        <v>1.46</v>
      </c>
    </row>
    <row r="68" spans="1:14" ht="15" customHeight="1">
      <c r="A68" s="212"/>
      <c r="B68" s="178">
        <v>64</v>
      </c>
      <c r="C68" s="181" t="s">
        <v>127</v>
      </c>
      <c r="D68" s="182" t="s">
        <v>172</v>
      </c>
      <c r="E68" s="205">
        <f t="shared" si="12"/>
        <v>1.41E-2</v>
      </c>
      <c r="F68" s="183">
        <f t="shared" si="13"/>
        <v>0.17299999999999999</v>
      </c>
      <c r="G68" s="184">
        <f t="shared" si="11"/>
        <v>0.28000000000000003</v>
      </c>
      <c r="H68" s="183">
        <f t="shared" si="4"/>
        <v>0.17899999999999999</v>
      </c>
      <c r="I68" s="184">
        <f t="shared" si="5"/>
        <v>0.315</v>
      </c>
      <c r="J68" s="206">
        <f t="shared" si="6"/>
        <v>0.184</v>
      </c>
      <c r="K68" s="207">
        <f t="shared" si="7"/>
        <v>0.35</v>
      </c>
      <c r="L68" s="202">
        <v>0.5</v>
      </c>
      <c r="M68" s="203">
        <v>0.7</v>
      </c>
      <c r="N68" s="204">
        <f t="shared" si="8"/>
        <v>1.62</v>
      </c>
    </row>
    <row r="69" spans="1:14" ht="15" customHeight="1">
      <c r="A69" s="212"/>
      <c r="B69" s="178">
        <v>65</v>
      </c>
      <c r="C69" s="181" t="s">
        <v>127</v>
      </c>
      <c r="D69" s="182" t="s">
        <v>171</v>
      </c>
      <c r="E69" s="205">
        <f t="shared" si="12"/>
        <v>1.41E-2</v>
      </c>
      <c r="F69" s="183">
        <f t="shared" si="13"/>
        <v>0.18</v>
      </c>
      <c r="G69" s="184">
        <f t="shared" si="11"/>
        <v>0.32</v>
      </c>
      <c r="H69" s="183">
        <f t="shared" si="4"/>
        <v>0.186</v>
      </c>
      <c r="I69" s="184">
        <f t="shared" si="5"/>
        <v>0.36</v>
      </c>
      <c r="J69" s="206">
        <f t="shared" si="6"/>
        <v>0.19</v>
      </c>
      <c r="K69" s="207">
        <f t="shared" si="7"/>
        <v>0.4</v>
      </c>
      <c r="L69" s="202">
        <v>0.5</v>
      </c>
      <c r="M69" s="203">
        <v>0.8</v>
      </c>
      <c r="N69" s="204">
        <f t="shared" si="8"/>
        <v>1.78</v>
      </c>
    </row>
    <row r="70" spans="1:14" ht="15" customHeight="1">
      <c r="A70" s="212"/>
      <c r="B70" s="178">
        <v>66</v>
      </c>
      <c r="C70" s="181" t="s">
        <v>127</v>
      </c>
      <c r="D70" s="182" t="s">
        <v>170</v>
      </c>
      <c r="E70" s="205">
        <f t="shared" si="12"/>
        <v>1.41E-2</v>
      </c>
      <c r="F70" s="183">
        <f t="shared" si="13"/>
        <v>0.186</v>
      </c>
      <c r="G70" s="184">
        <f t="shared" si="11"/>
        <v>0.36</v>
      </c>
      <c r="H70" s="183">
        <f t="shared" si="4"/>
        <v>0.191</v>
      </c>
      <c r="I70" s="184">
        <f t="shared" si="5"/>
        <v>0.40500000000000003</v>
      </c>
      <c r="J70" s="206">
        <f t="shared" si="6"/>
        <v>0.19600000000000001</v>
      </c>
      <c r="K70" s="207">
        <f t="shared" si="7"/>
        <v>0.45</v>
      </c>
      <c r="L70" s="202">
        <v>0.5</v>
      </c>
      <c r="M70" s="203">
        <v>0.9</v>
      </c>
      <c r="N70" s="204">
        <f t="shared" si="8"/>
        <v>1.94</v>
      </c>
    </row>
    <row r="71" spans="1:14" ht="15" customHeight="1">
      <c r="A71" s="212"/>
      <c r="B71" s="178">
        <v>67</v>
      </c>
      <c r="C71" s="181" t="s">
        <v>127</v>
      </c>
      <c r="D71" s="182" t="s">
        <v>169</v>
      </c>
      <c r="E71" s="205">
        <f t="shared" si="12"/>
        <v>1.41E-2</v>
      </c>
      <c r="F71" s="183">
        <f t="shared" si="13"/>
        <v>0.19</v>
      </c>
      <c r="G71" s="184">
        <f t="shared" si="11"/>
        <v>0.4</v>
      </c>
      <c r="H71" s="183">
        <f t="shared" si="4"/>
        <v>0.19600000000000001</v>
      </c>
      <c r="I71" s="184">
        <f t="shared" si="5"/>
        <v>0.45</v>
      </c>
      <c r="J71" s="206">
        <f t="shared" si="6"/>
        <v>0.2</v>
      </c>
      <c r="K71" s="207">
        <f t="shared" si="7"/>
        <v>0.5</v>
      </c>
      <c r="L71" s="202">
        <v>0.5</v>
      </c>
      <c r="M71" s="203">
        <v>1</v>
      </c>
      <c r="N71" s="204">
        <f t="shared" si="8"/>
        <v>2.1</v>
      </c>
    </row>
    <row r="72" spans="1:14" ht="15" customHeight="1">
      <c r="A72" s="212"/>
      <c r="B72" s="178">
        <v>68</v>
      </c>
      <c r="C72" s="181" t="s">
        <v>127</v>
      </c>
      <c r="D72" s="182" t="s">
        <v>168</v>
      </c>
      <c r="E72" s="205">
        <f t="shared" si="12"/>
        <v>1.41E-2</v>
      </c>
      <c r="F72" s="183">
        <f t="shared" si="13"/>
        <v>0.19500000000000001</v>
      </c>
      <c r="G72" s="184">
        <f t="shared" si="11"/>
        <v>0.44</v>
      </c>
      <c r="H72" s="183">
        <f t="shared" si="4"/>
        <v>0.2</v>
      </c>
      <c r="I72" s="184">
        <f t="shared" si="5"/>
        <v>0.495</v>
      </c>
      <c r="J72" s="206">
        <f t="shared" si="6"/>
        <v>0.20399999999999999</v>
      </c>
      <c r="K72" s="207">
        <f t="shared" si="7"/>
        <v>0.55000000000000004</v>
      </c>
      <c r="L72" s="202">
        <v>0.5</v>
      </c>
      <c r="M72" s="203">
        <v>1.1000000000000001</v>
      </c>
      <c r="N72" s="204">
        <f t="shared" si="8"/>
        <v>2.2599999999999998</v>
      </c>
    </row>
    <row r="73" spans="1:14" ht="15" customHeight="1">
      <c r="A73" s="212"/>
      <c r="B73" s="178">
        <v>69</v>
      </c>
      <c r="C73" s="181" t="s">
        <v>127</v>
      </c>
      <c r="D73" s="182" t="s">
        <v>166</v>
      </c>
      <c r="E73" s="205">
        <f t="shared" si="12"/>
        <v>1.41E-2</v>
      </c>
      <c r="F73" s="183">
        <f t="shared" si="13"/>
        <v>0.19800000000000001</v>
      </c>
      <c r="G73" s="184">
        <f t="shared" si="11"/>
        <v>0.48</v>
      </c>
      <c r="H73" s="183">
        <f t="shared" si="4"/>
        <v>0.20300000000000001</v>
      </c>
      <c r="I73" s="184">
        <f t="shared" si="5"/>
        <v>0.54</v>
      </c>
      <c r="J73" s="206">
        <f t="shared" si="6"/>
        <v>0.20699999999999999</v>
      </c>
      <c r="K73" s="207">
        <f t="shared" si="7"/>
        <v>0.6</v>
      </c>
      <c r="L73" s="202">
        <v>0.5</v>
      </c>
      <c r="M73" s="203">
        <v>1.2</v>
      </c>
      <c r="N73" s="204">
        <f t="shared" si="8"/>
        <v>2.42</v>
      </c>
    </row>
    <row r="74" spans="1:14" ht="15" customHeight="1">
      <c r="A74" s="212"/>
      <c r="B74" s="178">
        <v>70</v>
      </c>
      <c r="C74" s="181" t="s">
        <v>127</v>
      </c>
      <c r="D74" s="182" t="s">
        <v>165</v>
      </c>
      <c r="E74" s="205">
        <f t="shared" si="12"/>
        <v>1.41E-2</v>
      </c>
      <c r="F74" s="183">
        <f t="shared" si="13"/>
        <v>0.20200000000000001</v>
      </c>
      <c r="G74" s="184">
        <f t="shared" si="11"/>
        <v>0.52</v>
      </c>
      <c r="H74" s="183">
        <f t="shared" si="4"/>
        <v>0.20599999999999999</v>
      </c>
      <c r="I74" s="184">
        <f t="shared" si="5"/>
        <v>0.58499999999999996</v>
      </c>
      <c r="J74" s="206">
        <f t="shared" si="6"/>
        <v>0.21</v>
      </c>
      <c r="K74" s="207">
        <f t="shared" si="7"/>
        <v>0.65</v>
      </c>
      <c r="L74" s="202">
        <v>0.5</v>
      </c>
      <c r="M74" s="203">
        <v>1.3</v>
      </c>
      <c r="N74" s="204">
        <f t="shared" si="8"/>
        <v>2.58</v>
      </c>
    </row>
    <row r="75" spans="1:14" ht="15" customHeight="1">
      <c r="A75" s="212"/>
      <c r="B75" s="178">
        <v>71</v>
      </c>
      <c r="C75" s="186" t="s">
        <v>127</v>
      </c>
      <c r="D75" s="187" t="s">
        <v>164</v>
      </c>
      <c r="E75" s="208">
        <f t="shared" si="12"/>
        <v>1.41E-2</v>
      </c>
      <c r="F75" s="188">
        <f t="shared" si="13"/>
        <v>0.20399999999999999</v>
      </c>
      <c r="G75" s="189">
        <f t="shared" si="11"/>
        <v>0.56000000000000005</v>
      </c>
      <c r="H75" s="188">
        <f t="shared" si="4"/>
        <v>0.20899999999999999</v>
      </c>
      <c r="I75" s="189">
        <f t="shared" si="5"/>
        <v>0.63</v>
      </c>
      <c r="J75" s="211">
        <f t="shared" si="6"/>
        <v>0.21199999999999999</v>
      </c>
      <c r="K75" s="209">
        <f t="shared" si="7"/>
        <v>0.7</v>
      </c>
      <c r="L75" s="202">
        <v>0.5</v>
      </c>
      <c r="M75" s="203">
        <v>1.4</v>
      </c>
      <c r="N75" s="204">
        <f t="shared" si="8"/>
        <v>2.74</v>
      </c>
    </row>
    <row r="76" spans="1:14" ht="15" customHeight="1">
      <c r="A76" s="212"/>
      <c r="B76" s="178">
        <v>72</v>
      </c>
      <c r="C76" s="191" t="s">
        <v>127</v>
      </c>
      <c r="D76" s="192" t="s">
        <v>163</v>
      </c>
      <c r="E76" s="199">
        <f t="shared" si="12"/>
        <v>1.41E-2</v>
      </c>
      <c r="F76" s="194">
        <f t="shared" si="13"/>
        <v>0.155</v>
      </c>
      <c r="G76" s="195">
        <f t="shared" si="11"/>
        <v>0.192</v>
      </c>
      <c r="H76" s="194">
        <f t="shared" si="4"/>
        <v>0.16400000000000001</v>
      </c>
      <c r="I76" s="195">
        <f t="shared" si="5"/>
        <v>0.216</v>
      </c>
      <c r="J76" s="200">
        <f t="shared" si="6"/>
        <v>0.17100000000000001</v>
      </c>
      <c r="K76" s="201">
        <f t="shared" si="7"/>
        <v>0.24</v>
      </c>
      <c r="L76" s="202">
        <v>0.6</v>
      </c>
      <c r="M76" s="203">
        <v>0.4</v>
      </c>
      <c r="N76" s="204">
        <f t="shared" si="8"/>
        <v>1.24</v>
      </c>
    </row>
    <row r="77" spans="1:14" ht="15" customHeight="1">
      <c r="A77" s="212"/>
      <c r="B77" s="178">
        <v>73</v>
      </c>
      <c r="C77" s="181" t="s">
        <v>127</v>
      </c>
      <c r="D77" s="182" t="s">
        <v>162</v>
      </c>
      <c r="E77" s="205">
        <f t="shared" si="12"/>
        <v>1.41E-2</v>
      </c>
      <c r="F77" s="183">
        <f t="shared" si="13"/>
        <v>0.17100000000000001</v>
      </c>
      <c r="G77" s="184">
        <f t="shared" si="11"/>
        <v>0.24</v>
      </c>
      <c r="H77" s="183">
        <f t="shared" si="4"/>
        <v>0.18</v>
      </c>
      <c r="I77" s="184">
        <f t="shared" si="5"/>
        <v>0.27</v>
      </c>
      <c r="J77" s="206">
        <f t="shared" si="6"/>
        <v>0.188</v>
      </c>
      <c r="K77" s="207">
        <f t="shared" si="7"/>
        <v>0.3</v>
      </c>
      <c r="L77" s="202">
        <v>0.6</v>
      </c>
      <c r="M77" s="203">
        <v>0.5</v>
      </c>
      <c r="N77" s="204">
        <f t="shared" si="8"/>
        <v>1.4</v>
      </c>
    </row>
    <row r="78" spans="1:14" ht="15" customHeight="1">
      <c r="A78" s="212"/>
      <c r="B78" s="178">
        <v>74</v>
      </c>
      <c r="C78" s="181" t="s">
        <v>127</v>
      </c>
      <c r="D78" s="182" t="s">
        <v>161</v>
      </c>
      <c r="E78" s="205">
        <f t="shared" si="12"/>
        <v>1.41E-2</v>
      </c>
      <c r="F78" s="183">
        <f t="shared" si="13"/>
        <v>0.185</v>
      </c>
      <c r="G78" s="184">
        <f t="shared" si="11"/>
        <v>0.28799999999999998</v>
      </c>
      <c r="H78" s="183">
        <f t="shared" si="4"/>
        <v>0.193</v>
      </c>
      <c r="I78" s="184">
        <f t="shared" si="5"/>
        <v>0.32400000000000001</v>
      </c>
      <c r="J78" s="206">
        <f t="shared" si="6"/>
        <v>0.2</v>
      </c>
      <c r="K78" s="207">
        <f t="shared" si="7"/>
        <v>0.36</v>
      </c>
      <c r="L78" s="202">
        <v>0.6</v>
      </c>
      <c r="M78" s="203">
        <v>0.6</v>
      </c>
      <c r="N78" s="204">
        <f t="shared" si="8"/>
        <v>1.56</v>
      </c>
    </row>
    <row r="79" spans="1:14" ht="15" customHeight="1">
      <c r="A79" s="212"/>
      <c r="B79" s="178">
        <v>75</v>
      </c>
      <c r="C79" s="181" t="s">
        <v>127</v>
      </c>
      <c r="D79" s="182" t="s">
        <v>160</v>
      </c>
      <c r="E79" s="205">
        <f t="shared" si="12"/>
        <v>1.41E-2</v>
      </c>
      <c r="F79" s="183">
        <f t="shared" si="13"/>
        <v>0.19500000000000001</v>
      </c>
      <c r="G79" s="184">
        <f t="shared" si="11"/>
        <v>0.33600000000000002</v>
      </c>
      <c r="H79" s="183">
        <f t="shared" si="4"/>
        <v>0.20300000000000001</v>
      </c>
      <c r="I79" s="184">
        <f t="shared" si="5"/>
        <v>0.378</v>
      </c>
      <c r="J79" s="206">
        <f t="shared" si="6"/>
        <v>0.21</v>
      </c>
      <c r="K79" s="207">
        <f t="shared" si="7"/>
        <v>0.42</v>
      </c>
      <c r="L79" s="202">
        <v>0.6</v>
      </c>
      <c r="M79" s="203">
        <v>0.7</v>
      </c>
      <c r="N79" s="204">
        <f t="shared" si="8"/>
        <v>1.72</v>
      </c>
    </row>
    <row r="80" spans="1:14" ht="15" customHeight="1">
      <c r="A80" s="212"/>
      <c r="B80" s="178">
        <v>76</v>
      </c>
      <c r="C80" s="181" t="s">
        <v>127</v>
      </c>
      <c r="D80" s="182" t="s">
        <v>159</v>
      </c>
      <c r="E80" s="205">
        <f t="shared" si="12"/>
        <v>1.41E-2</v>
      </c>
      <c r="F80" s="183">
        <f t="shared" si="13"/>
        <v>0.20399999999999999</v>
      </c>
      <c r="G80" s="213">
        <f t="shared" si="11"/>
        <v>0.38400000000000001</v>
      </c>
      <c r="H80" s="183">
        <f t="shared" si="4"/>
        <v>0.21199999999999999</v>
      </c>
      <c r="I80" s="184">
        <f t="shared" si="5"/>
        <v>0.432</v>
      </c>
      <c r="J80" s="206">
        <f t="shared" si="6"/>
        <v>0.218</v>
      </c>
      <c r="K80" s="207">
        <f t="shared" si="7"/>
        <v>0.48</v>
      </c>
      <c r="L80" s="202">
        <v>0.6</v>
      </c>
      <c r="M80" s="203">
        <v>0.8</v>
      </c>
      <c r="N80" s="204">
        <f t="shared" si="8"/>
        <v>1.88</v>
      </c>
    </row>
    <row r="81" spans="1:14" ht="15" customHeight="1">
      <c r="A81" s="212"/>
      <c r="B81" s="178">
        <v>77</v>
      </c>
      <c r="C81" s="181" t="s">
        <v>127</v>
      </c>
      <c r="D81" s="182" t="s">
        <v>158</v>
      </c>
      <c r="E81" s="205">
        <f t="shared" si="12"/>
        <v>1.41E-2</v>
      </c>
      <c r="F81" s="183">
        <f t="shared" si="13"/>
        <v>0.21199999999999999</v>
      </c>
      <c r="G81" s="184">
        <f t="shared" si="11"/>
        <v>0.432</v>
      </c>
      <c r="H81" s="183">
        <f t="shared" si="4"/>
        <v>0.219</v>
      </c>
      <c r="I81" s="184">
        <f t="shared" si="5"/>
        <v>0.48599999999999999</v>
      </c>
      <c r="J81" s="206">
        <f t="shared" si="6"/>
        <v>0.22500000000000001</v>
      </c>
      <c r="K81" s="207">
        <f t="shared" si="7"/>
        <v>0.54</v>
      </c>
      <c r="L81" s="202">
        <v>0.6</v>
      </c>
      <c r="M81" s="203">
        <v>0.9</v>
      </c>
      <c r="N81" s="204">
        <f t="shared" si="8"/>
        <v>2.04</v>
      </c>
    </row>
    <row r="82" spans="1:14" ht="15" customHeight="1">
      <c r="A82" s="212"/>
      <c r="B82" s="178">
        <v>78</v>
      </c>
      <c r="C82" s="181" t="s">
        <v>127</v>
      </c>
      <c r="D82" s="182" t="s">
        <v>157</v>
      </c>
      <c r="E82" s="205">
        <f t="shared" si="12"/>
        <v>1.41E-2</v>
      </c>
      <c r="F82" s="183">
        <f t="shared" si="13"/>
        <v>0.218</v>
      </c>
      <c r="G82" s="184">
        <f t="shared" si="11"/>
        <v>0.48</v>
      </c>
      <c r="H82" s="183">
        <f t="shared" si="4"/>
        <v>0.22500000000000001</v>
      </c>
      <c r="I82" s="184">
        <f t="shared" si="5"/>
        <v>0.54</v>
      </c>
      <c r="J82" s="206">
        <f t="shared" si="6"/>
        <v>0.23100000000000001</v>
      </c>
      <c r="K82" s="207">
        <f t="shared" si="7"/>
        <v>0.6</v>
      </c>
      <c r="L82" s="202">
        <v>0.6</v>
      </c>
      <c r="M82" s="203">
        <v>1</v>
      </c>
      <c r="N82" s="204">
        <f t="shared" si="8"/>
        <v>2.2000000000000002</v>
      </c>
    </row>
    <row r="83" spans="1:14" ht="15" customHeight="1">
      <c r="A83" s="212"/>
      <c r="B83" s="178">
        <v>79</v>
      </c>
      <c r="C83" s="181" t="s">
        <v>127</v>
      </c>
      <c r="D83" s="182" t="s">
        <v>156</v>
      </c>
      <c r="E83" s="205">
        <f t="shared" si="12"/>
        <v>1.41E-2</v>
      </c>
      <c r="F83" s="183">
        <f t="shared" si="13"/>
        <v>0.224</v>
      </c>
      <c r="G83" s="184">
        <f t="shared" si="11"/>
        <v>0.52800000000000002</v>
      </c>
      <c r="H83" s="183">
        <f t="shared" si="4"/>
        <v>0.23</v>
      </c>
      <c r="I83" s="184">
        <f t="shared" si="5"/>
        <v>0.59399999999999997</v>
      </c>
      <c r="J83" s="206">
        <f t="shared" si="6"/>
        <v>0.23599999999999999</v>
      </c>
      <c r="K83" s="207">
        <f t="shared" si="7"/>
        <v>0.66</v>
      </c>
      <c r="L83" s="202">
        <v>0.6</v>
      </c>
      <c r="M83" s="203">
        <v>1.1000000000000001</v>
      </c>
      <c r="N83" s="204">
        <f t="shared" si="8"/>
        <v>2.36</v>
      </c>
    </row>
    <row r="84" spans="1:14" ht="15" customHeight="1">
      <c r="A84" s="212"/>
      <c r="B84" s="178">
        <v>80</v>
      </c>
      <c r="C84" s="181" t="s">
        <v>127</v>
      </c>
      <c r="D84" s="182" t="s">
        <v>155</v>
      </c>
      <c r="E84" s="205">
        <f t="shared" si="12"/>
        <v>1.41E-2</v>
      </c>
      <c r="F84" s="183">
        <f t="shared" si="13"/>
        <v>0.22900000000000001</v>
      </c>
      <c r="G84" s="184">
        <f t="shared" si="11"/>
        <v>0.57599999999999996</v>
      </c>
      <c r="H84" s="183">
        <f t="shared" si="4"/>
        <v>0.23499999999999999</v>
      </c>
      <c r="I84" s="184">
        <f t="shared" si="5"/>
        <v>0.64800000000000002</v>
      </c>
      <c r="J84" s="206">
        <f t="shared" si="6"/>
        <v>0.24</v>
      </c>
      <c r="K84" s="207">
        <f t="shared" si="7"/>
        <v>0.72</v>
      </c>
      <c r="L84" s="202">
        <v>0.6</v>
      </c>
      <c r="M84" s="203">
        <v>1.2</v>
      </c>
      <c r="N84" s="204">
        <f t="shared" si="8"/>
        <v>2.52</v>
      </c>
    </row>
    <row r="85" spans="1:14" ht="15" customHeight="1">
      <c r="A85" s="212"/>
      <c r="B85" s="178">
        <v>81</v>
      </c>
      <c r="C85" s="181" t="s">
        <v>127</v>
      </c>
      <c r="D85" s="182" t="s">
        <v>154</v>
      </c>
      <c r="E85" s="205">
        <f t="shared" si="12"/>
        <v>1.41E-2</v>
      </c>
      <c r="F85" s="183">
        <f t="shared" si="13"/>
        <v>0.23300000000000001</v>
      </c>
      <c r="G85" s="184">
        <f t="shared" si="11"/>
        <v>0.624</v>
      </c>
      <c r="H85" s="183">
        <f t="shared" si="4"/>
        <v>0.23899999999999999</v>
      </c>
      <c r="I85" s="184">
        <f t="shared" si="5"/>
        <v>0.70199999999999996</v>
      </c>
      <c r="J85" s="206">
        <f t="shared" si="6"/>
        <v>0.24399999999999999</v>
      </c>
      <c r="K85" s="207">
        <f t="shared" si="7"/>
        <v>0.78</v>
      </c>
      <c r="L85" s="202">
        <v>0.6</v>
      </c>
      <c r="M85" s="203">
        <v>1.3</v>
      </c>
      <c r="N85" s="204">
        <f t="shared" si="8"/>
        <v>2.68</v>
      </c>
    </row>
    <row r="86" spans="1:14" ht="15" customHeight="1">
      <c r="A86" s="212"/>
      <c r="B86" s="178">
        <v>82</v>
      </c>
      <c r="C86" s="181" t="s">
        <v>127</v>
      </c>
      <c r="D86" s="182" t="s">
        <v>153</v>
      </c>
      <c r="E86" s="205">
        <f t="shared" si="12"/>
        <v>1.41E-2</v>
      </c>
      <c r="F86" s="183">
        <f t="shared" si="13"/>
        <v>0.23699999999999999</v>
      </c>
      <c r="G86" s="184">
        <f t="shared" si="11"/>
        <v>0.67200000000000004</v>
      </c>
      <c r="H86" s="183">
        <f t="shared" si="4"/>
        <v>0.24199999999999999</v>
      </c>
      <c r="I86" s="184">
        <f t="shared" si="5"/>
        <v>0.75600000000000001</v>
      </c>
      <c r="J86" s="206">
        <f t="shared" si="6"/>
        <v>0.247</v>
      </c>
      <c r="K86" s="207">
        <f t="shared" si="7"/>
        <v>0.84</v>
      </c>
      <c r="L86" s="202">
        <v>0.6</v>
      </c>
      <c r="M86" s="203">
        <v>1.4</v>
      </c>
      <c r="N86" s="204">
        <f t="shared" si="8"/>
        <v>2.84</v>
      </c>
    </row>
    <row r="87" spans="1:14" ht="15" customHeight="1">
      <c r="A87" s="212"/>
      <c r="B87" s="214">
        <v>83</v>
      </c>
      <c r="C87" s="186" t="s">
        <v>127</v>
      </c>
      <c r="D87" s="187" t="s">
        <v>152</v>
      </c>
      <c r="E87" s="208">
        <f t="shared" si="12"/>
        <v>1.41E-2</v>
      </c>
      <c r="F87" s="188">
        <f t="shared" si="13"/>
        <v>0.24</v>
      </c>
      <c r="G87" s="189">
        <f t="shared" si="11"/>
        <v>0.72</v>
      </c>
      <c r="H87" s="188">
        <f t="shared" si="4"/>
        <v>0.245</v>
      </c>
      <c r="I87" s="189">
        <f t="shared" si="5"/>
        <v>0.81</v>
      </c>
      <c r="J87" s="211">
        <f t="shared" si="6"/>
        <v>0.25</v>
      </c>
      <c r="K87" s="209">
        <f t="shared" si="7"/>
        <v>0.9</v>
      </c>
      <c r="L87" s="202">
        <v>0.6</v>
      </c>
      <c r="M87" s="203">
        <v>1.5</v>
      </c>
      <c r="N87" s="204">
        <f t="shared" si="8"/>
        <v>3</v>
      </c>
    </row>
    <row r="88" spans="1:14" ht="15" customHeight="1">
      <c r="A88" s="215"/>
      <c r="B88" s="216">
        <v>84</v>
      </c>
      <c r="C88" s="217"/>
      <c r="D88" s="215"/>
      <c r="E88" s="218"/>
      <c r="F88" s="219"/>
      <c r="G88" s="219"/>
      <c r="H88" s="219"/>
      <c r="I88" s="219"/>
      <c r="J88" s="220"/>
      <c r="K88" s="220"/>
      <c r="L88" s="221"/>
      <c r="M88" s="221"/>
      <c r="N88" s="222">
        <f t="shared" si="8"/>
        <v>0</v>
      </c>
    </row>
    <row r="89" spans="1:14" ht="15" customHeight="1">
      <c r="A89" s="157"/>
      <c r="B89" s="223">
        <v>85</v>
      </c>
      <c r="C89" s="224" t="s">
        <v>137</v>
      </c>
      <c r="D89" s="157" t="s">
        <v>242</v>
      </c>
      <c r="E89" s="225">
        <v>1.2999999999999999E-2</v>
      </c>
      <c r="F89" s="226">
        <f>ROUND(G89/($L89+$M89*0.8*2),3)</f>
        <v>7.6999999999999999E-2</v>
      </c>
      <c r="G89" s="226">
        <f t="shared" si="11"/>
        <v>4.8000000000000001E-2</v>
      </c>
      <c r="H89" s="226">
        <f>ROUND(I89/($L89+$M89*0.9*2),3)</f>
        <v>8.2000000000000003E-2</v>
      </c>
      <c r="I89" s="226">
        <f t="shared" si="5"/>
        <v>5.3999999999999999E-2</v>
      </c>
      <c r="J89" s="227">
        <f>ROUND(K89/($L89+$M89*1*2),3)</f>
        <v>8.5999999999999993E-2</v>
      </c>
      <c r="K89" s="227">
        <f t="shared" si="7"/>
        <v>0.06</v>
      </c>
      <c r="L89" s="203">
        <v>0.3</v>
      </c>
      <c r="M89" s="203">
        <v>0.2</v>
      </c>
      <c r="N89" s="204">
        <f t="shared" si="8"/>
        <v>0.62</v>
      </c>
    </row>
    <row r="90" spans="1:14" ht="15" customHeight="1">
      <c r="B90" s="144">
        <v>86</v>
      </c>
      <c r="E90" s="228"/>
      <c r="J90" s="229"/>
      <c r="K90" s="229"/>
    </row>
    <row r="91" spans="1:14" ht="15" customHeight="1">
      <c r="B91" s="223">
        <v>87</v>
      </c>
      <c r="E91" s="228"/>
      <c r="J91" s="229"/>
      <c r="K91" s="229"/>
    </row>
    <row r="92" spans="1:14" ht="15" customHeight="1">
      <c r="B92" s="144">
        <v>88</v>
      </c>
      <c r="C92" s="186" t="s">
        <v>198</v>
      </c>
      <c r="D92" s="187" t="s">
        <v>209</v>
      </c>
      <c r="E92" s="208">
        <f>$E$47</f>
        <v>1.41E-2</v>
      </c>
      <c r="F92" s="188">
        <f t="shared" ref="F92:F97" si="14">ROUND(G92/($L92+$M92*0.8*2),3)</f>
        <v>0.1</v>
      </c>
      <c r="G92" s="189">
        <f t="shared" ref="G92:G103" si="15">ROUND($L92*$M92*0.8,3)</f>
        <v>8.8999999999999996E-2</v>
      </c>
      <c r="H92" s="188">
        <f t="shared" ref="H92:H97" si="16">ROUND(I92/($L92+$M92*0.9*2),3)</f>
        <v>0.104</v>
      </c>
      <c r="I92" s="189">
        <f t="shared" ref="I92:I103" si="17">ROUND($L92*$M92*0.9,3)</f>
        <v>0.1</v>
      </c>
      <c r="J92" s="211">
        <f t="shared" ref="J92:J97" si="18">ROUND(K92/($L92+$M92*1*2),3)</f>
        <v>0.107</v>
      </c>
      <c r="K92" s="209">
        <f t="shared" ref="K92:K103" si="19">ROUND($L92*$M92*1,3)</f>
        <v>0.111</v>
      </c>
      <c r="L92" s="202">
        <v>0.3</v>
      </c>
      <c r="M92" s="203">
        <v>0.37</v>
      </c>
      <c r="N92" s="204">
        <f t="shared" ref="N92:N97" si="20">ROUND((M92*0.8)*2+L92,3)</f>
        <v>0.89200000000000002</v>
      </c>
    </row>
    <row r="93" spans="1:14" ht="15" customHeight="1">
      <c r="B93" s="223">
        <v>89</v>
      </c>
      <c r="C93" s="186" t="s">
        <v>198</v>
      </c>
      <c r="D93" s="187" t="s">
        <v>199</v>
      </c>
      <c r="E93" s="208">
        <f>$E$47</f>
        <v>1.41E-2</v>
      </c>
      <c r="F93" s="188">
        <f t="shared" si="14"/>
        <v>0.114</v>
      </c>
      <c r="G93" s="189">
        <f t="shared" si="15"/>
        <v>0.14399999999999999</v>
      </c>
      <c r="H93" s="188">
        <f t="shared" si="16"/>
        <v>0.11700000000000001</v>
      </c>
      <c r="I93" s="189">
        <f t="shared" si="17"/>
        <v>0.16200000000000001</v>
      </c>
      <c r="J93" s="211">
        <f t="shared" si="18"/>
        <v>0.12</v>
      </c>
      <c r="K93" s="209">
        <f t="shared" si="19"/>
        <v>0.18</v>
      </c>
      <c r="L93" s="202">
        <v>0.3</v>
      </c>
      <c r="M93" s="203">
        <v>0.6</v>
      </c>
      <c r="N93" s="204">
        <f t="shared" si="20"/>
        <v>1.26</v>
      </c>
    </row>
    <row r="94" spans="1:14" ht="15" customHeight="1">
      <c r="B94" s="144">
        <v>90</v>
      </c>
      <c r="C94" s="186" t="s">
        <v>198</v>
      </c>
      <c r="D94" s="187" t="s">
        <v>200</v>
      </c>
      <c r="E94" s="208">
        <f>$E$47</f>
        <v>1.41E-2</v>
      </c>
      <c r="F94" s="188">
        <f t="shared" si="14"/>
        <v>0.11799999999999999</v>
      </c>
      <c r="G94" s="189">
        <f t="shared" si="15"/>
        <v>0.16800000000000001</v>
      </c>
      <c r="H94" s="188">
        <f t="shared" si="16"/>
        <v>0.121</v>
      </c>
      <c r="I94" s="189">
        <f t="shared" si="17"/>
        <v>0.189</v>
      </c>
      <c r="J94" s="211">
        <f t="shared" si="18"/>
        <v>0.124</v>
      </c>
      <c r="K94" s="209">
        <f t="shared" si="19"/>
        <v>0.21</v>
      </c>
      <c r="L94" s="202">
        <v>0.3</v>
      </c>
      <c r="M94" s="203">
        <v>0.7</v>
      </c>
      <c r="N94" s="204">
        <f t="shared" si="20"/>
        <v>1.42</v>
      </c>
    </row>
    <row r="95" spans="1:14" ht="15" customHeight="1">
      <c r="B95" s="223">
        <v>91</v>
      </c>
      <c r="C95" s="186" t="s">
        <v>198</v>
      </c>
      <c r="D95" s="187" t="s">
        <v>201</v>
      </c>
      <c r="E95" s="208">
        <f>$E$47</f>
        <v>1.41E-2</v>
      </c>
      <c r="F95" s="188">
        <f t="shared" si="14"/>
        <v>0.122</v>
      </c>
      <c r="G95" s="189">
        <f t="shared" si="15"/>
        <v>0.192</v>
      </c>
      <c r="H95" s="188">
        <f t="shared" si="16"/>
        <v>0.124</v>
      </c>
      <c r="I95" s="189">
        <f t="shared" si="17"/>
        <v>0.216</v>
      </c>
      <c r="J95" s="211">
        <f t="shared" si="18"/>
        <v>0.126</v>
      </c>
      <c r="K95" s="209">
        <f t="shared" si="19"/>
        <v>0.24</v>
      </c>
      <c r="L95" s="202">
        <v>0.3</v>
      </c>
      <c r="M95" s="203">
        <v>0.8</v>
      </c>
      <c r="N95" s="204">
        <f t="shared" si="20"/>
        <v>1.58</v>
      </c>
    </row>
    <row r="96" spans="1:14" ht="15" customHeight="1">
      <c r="B96" s="144">
        <v>92</v>
      </c>
      <c r="C96" s="186" t="s">
        <v>198</v>
      </c>
      <c r="D96" s="187" t="s">
        <v>238</v>
      </c>
      <c r="E96" s="208">
        <v>1.2999999999999999E-2</v>
      </c>
      <c r="F96" s="188">
        <f t="shared" si="14"/>
        <v>9.4E-2</v>
      </c>
      <c r="G96" s="189">
        <f t="shared" si="15"/>
        <v>7.0999999999999994E-2</v>
      </c>
      <c r="H96" s="188">
        <f t="shared" si="16"/>
        <v>9.8000000000000004E-2</v>
      </c>
      <c r="I96" s="189">
        <f t="shared" si="17"/>
        <v>7.9000000000000001E-2</v>
      </c>
      <c r="J96" s="211">
        <f t="shared" si="18"/>
        <v>0.10299999999999999</v>
      </c>
      <c r="K96" s="209">
        <f t="shared" si="19"/>
        <v>8.7999999999999995E-2</v>
      </c>
      <c r="L96" s="230">
        <v>0.34599999999999997</v>
      </c>
      <c r="M96" s="226">
        <v>0.255</v>
      </c>
      <c r="N96" s="204">
        <f t="shared" si="20"/>
        <v>0.754</v>
      </c>
    </row>
    <row r="97" spans="2:14" ht="15" customHeight="1">
      <c r="B97" s="223">
        <v>93</v>
      </c>
      <c r="C97" s="186" t="s">
        <v>198</v>
      </c>
      <c r="D97" s="187" t="s">
        <v>231</v>
      </c>
      <c r="E97" s="208">
        <v>1.2999999999999999E-2</v>
      </c>
      <c r="F97" s="188">
        <f t="shared" si="14"/>
        <v>0.1</v>
      </c>
      <c r="G97" s="189">
        <f t="shared" si="15"/>
        <v>8.2000000000000003E-2</v>
      </c>
      <c r="H97" s="188">
        <f t="shared" si="16"/>
        <v>0.105</v>
      </c>
      <c r="I97" s="189">
        <f t="shared" si="17"/>
        <v>9.1999999999999998E-2</v>
      </c>
      <c r="J97" s="211">
        <f t="shared" si="18"/>
        <v>0.109</v>
      </c>
      <c r="K97" s="209">
        <f t="shared" si="19"/>
        <v>0.10199999999999999</v>
      </c>
      <c r="L97" s="202">
        <v>0.34</v>
      </c>
      <c r="M97" s="203">
        <v>0.3</v>
      </c>
      <c r="N97" s="204">
        <f t="shared" si="20"/>
        <v>0.82</v>
      </c>
    </row>
    <row r="98" spans="2:14" ht="15" customHeight="1">
      <c r="B98" s="223">
        <v>94</v>
      </c>
      <c r="C98" s="186" t="s">
        <v>234</v>
      </c>
      <c r="D98" s="187" t="s">
        <v>235</v>
      </c>
      <c r="E98" s="208">
        <v>1.2999999999999999E-2</v>
      </c>
      <c r="F98" s="188">
        <f t="shared" ref="F98:F103" si="21">ROUND(G98/($L98+$M98*0.8*2),3)</f>
        <v>8.5000000000000006E-2</v>
      </c>
      <c r="G98" s="189">
        <f t="shared" si="15"/>
        <v>6.0999999999999999E-2</v>
      </c>
      <c r="H98" s="188">
        <f t="shared" ref="H98:H103" si="22">ROUND(I98/($L98+$M98*0.9*2),3)</f>
        <v>0.09</v>
      </c>
      <c r="I98" s="189">
        <f t="shared" si="17"/>
        <v>6.9000000000000006E-2</v>
      </c>
      <c r="J98" s="211">
        <f t="shared" ref="J98:J103" si="23">ROUND(K98/($L98+$M98*1*2),3)</f>
        <v>9.4E-2</v>
      </c>
      <c r="K98" s="209">
        <f t="shared" si="19"/>
        <v>7.6999999999999999E-2</v>
      </c>
      <c r="L98" s="202">
        <v>0.28999999999999998</v>
      </c>
      <c r="M98" s="226">
        <v>0.26500000000000001</v>
      </c>
      <c r="N98" s="204">
        <f t="shared" ref="N98:N103" si="24">ROUND((M98*0.8)*2+L98,3)</f>
        <v>0.71399999999999997</v>
      </c>
    </row>
    <row r="99" spans="2:14" ht="15" customHeight="1">
      <c r="B99" s="223">
        <v>95</v>
      </c>
      <c r="C99" s="186" t="s">
        <v>198</v>
      </c>
      <c r="D99" s="187" t="s">
        <v>0</v>
      </c>
      <c r="E99" s="208">
        <v>1.2999999999999999E-2</v>
      </c>
      <c r="F99" s="188">
        <f t="shared" si="21"/>
        <v>6.0999999999999999E-2</v>
      </c>
      <c r="G99" s="189">
        <f t="shared" si="15"/>
        <v>0.03</v>
      </c>
      <c r="H99" s="188">
        <f t="shared" si="22"/>
        <v>6.5000000000000002E-2</v>
      </c>
      <c r="I99" s="189">
        <f t="shared" si="17"/>
        <v>3.4000000000000002E-2</v>
      </c>
      <c r="J99" s="211">
        <f t="shared" si="23"/>
        <v>6.7000000000000004E-2</v>
      </c>
      <c r="K99" s="209">
        <f t="shared" si="19"/>
        <v>3.6999999999999998E-2</v>
      </c>
      <c r="L99" s="230">
        <v>0.23300000000000001</v>
      </c>
      <c r="M99" s="226">
        <v>0.16</v>
      </c>
      <c r="N99" s="204">
        <f t="shared" si="24"/>
        <v>0.48899999999999999</v>
      </c>
    </row>
    <row r="100" spans="2:14" ht="15" customHeight="1">
      <c r="B100" s="144">
        <v>96</v>
      </c>
      <c r="C100" s="186" t="s">
        <v>198</v>
      </c>
      <c r="D100" s="187" t="s">
        <v>239</v>
      </c>
      <c r="E100" s="208">
        <v>1.2999999999999999E-2</v>
      </c>
      <c r="F100" s="188">
        <f t="shared" si="21"/>
        <v>8.5000000000000006E-2</v>
      </c>
      <c r="G100" s="189">
        <f t="shared" si="15"/>
        <v>6.0999999999999999E-2</v>
      </c>
      <c r="H100" s="188">
        <f t="shared" si="22"/>
        <v>0.09</v>
      </c>
      <c r="I100" s="189">
        <f t="shared" si="17"/>
        <v>6.9000000000000006E-2</v>
      </c>
      <c r="J100" s="211">
        <f t="shared" si="23"/>
        <v>9.4E-2</v>
      </c>
      <c r="K100" s="209">
        <f t="shared" si="19"/>
        <v>7.6999999999999999E-2</v>
      </c>
      <c r="L100" s="230">
        <v>0.28999999999999998</v>
      </c>
      <c r="M100" s="226">
        <v>0.26500000000000001</v>
      </c>
      <c r="N100" s="204">
        <f t="shared" si="24"/>
        <v>0.71399999999999997</v>
      </c>
    </row>
    <row r="101" spans="2:14" ht="15" customHeight="1">
      <c r="B101" s="223">
        <v>97</v>
      </c>
      <c r="C101" s="186" t="s">
        <v>198</v>
      </c>
      <c r="D101" s="187" t="s">
        <v>238</v>
      </c>
      <c r="E101" s="208">
        <v>1.2999999999999999E-2</v>
      </c>
      <c r="F101" s="188">
        <f t="shared" si="21"/>
        <v>9.4E-2</v>
      </c>
      <c r="G101" s="189">
        <f t="shared" si="15"/>
        <v>7.0999999999999994E-2</v>
      </c>
      <c r="H101" s="188">
        <f t="shared" si="22"/>
        <v>9.8000000000000004E-2</v>
      </c>
      <c r="I101" s="189">
        <f t="shared" si="17"/>
        <v>7.9000000000000001E-2</v>
      </c>
      <c r="J101" s="211">
        <f t="shared" si="23"/>
        <v>0.10299999999999999</v>
      </c>
      <c r="K101" s="209">
        <f t="shared" si="19"/>
        <v>8.7999999999999995E-2</v>
      </c>
      <c r="L101" s="230">
        <v>0.34599999999999997</v>
      </c>
      <c r="M101" s="226">
        <v>0.255</v>
      </c>
      <c r="N101" s="204">
        <f t="shared" si="24"/>
        <v>0.754</v>
      </c>
    </row>
    <row r="102" spans="2:14" ht="15" customHeight="1">
      <c r="B102" s="144">
        <v>98</v>
      </c>
      <c r="C102" s="186" t="s">
        <v>198</v>
      </c>
      <c r="D102" s="187" t="s">
        <v>240</v>
      </c>
      <c r="E102" s="208">
        <v>1.2999999999999999E-2</v>
      </c>
      <c r="F102" s="188">
        <f t="shared" si="21"/>
        <v>7.3999999999999996E-2</v>
      </c>
      <c r="G102" s="189">
        <f t="shared" si="15"/>
        <v>4.5999999999999999E-2</v>
      </c>
      <c r="H102" s="188">
        <f t="shared" si="22"/>
        <v>7.6999999999999999E-2</v>
      </c>
      <c r="I102" s="189">
        <f t="shared" si="17"/>
        <v>5.1999999999999998E-2</v>
      </c>
      <c r="J102" s="211">
        <f t="shared" si="23"/>
        <v>8.1000000000000003E-2</v>
      </c>
      <c r="K102" s="209">
        <f t="shared" si="19"/>
        <v>5.8000000000000003E-2</v>
      </c>
      <c r="L102" s="230">
        <v>0.24</v>
      </c>
      <c r="M102" s="226">
        <v>0.24</v>
      </c>
      <c r="N102" s="204">
        <f t="shared" si="24"/>
        <v>0.624</v>
      </c>
    </row>
    <row r="103" spans="2:14" ht="15" customHeight="1">
      <c r="B103" s="223">
        <v>99</v>
      </c>
      <c r="C103" s="186" t="s">
        <v>198</v>
      </c>
      <c r="D103" s="187" t="s">
        <v>241</v>
      </c>
      <c r="E103" s="208">
        <v>1.2999999999999999E-2</v>
      </c>
      <c r="F103" s="188">
        <f t="shared" si="21"/>
        <v>6.2E-2</v>
      </c>
      <c r="G103" s="189">
        <f t="shared" si="15"/>
        <v>3.6999999999999998E-2</v>
      </c>
      <c r="H103" s="188">
        <f t="shared" si="22"/>
        <v>6.5000000000000002E-2</v>
      </c>
      <c r="I103" s="189">
        <f t="shared" si="17"/>
        <v>4.2000000000000003E-2</v>
      </c>
      <c r="J103" s="211">
        <f t="shared" si="23"/>
        <v>6.7000000000000004E-2</v>
      </c>
      <c r="K103" s="209">
        <f t="shared" si="19"/>
        <v>4.7E-2</v>
      </c>
      <c r="L103" s="230">
        <v>0.18</v>
      </c>
      <c r="M103" s="226">
        <v>0.26</v>
      </c>
      <c r="N103" s="204">
        <f t="shared" si="24"/>
        <v>0.59599999999999997</v>
      </c>
    </row>
    <row r="104" spans="2:14" ht="15" customHeight="1">
      <c r="B104" s="223">
        <v>100</v>
      </c>
    </row>
  </sheetData>
  <mergeCells count="13">
    <mergeCell ref="A39:A46"/>
    <mergeCell ref="A5:A17"/>
    <mergeCell ref="E3:E4"/>
    <mergeCell ref="A47:A87"/>
    <mergeCell ref="D3:D4"/>
    <mergeCell ref="C3:C4"/>
    <mergeCell ref="B3:B4"/>
    <mergeCell ref="A3:A4"/>
    <mergeCell ref="H3:I3"/>
    <mergeCell ref="J3:K3"/>
    <mergeCell ref="A18:A30"/>
    <mergeCell ref="A31:A38"/>
    <mergeCell ref="F3:G3"/>
  </mergeCells>
  <phoneticPr fontId="2"/>
  <pageMargins left="0.78740157480314965" right="0.59055118110236227" top="0.78740157480314965" bottom="0.39370078740157483" header="0.51181102362204722" footer="0.39370078740157483"/>
  <pageSetup paperSize="9" scale="73" orientation="portrait" horizontalDpi="4294967292" verticalDpi="400" r:id="rId1"/>
  <headerFooter alignWithMargins="0">
    <oddHeader>&amp;L別添</oddHeader>
  </headerFooter>
  <rowBreaks count="1" manualBreakCount="1">
    <brk id="89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5"/>
  <sheetViews>
    <sheetView zoomScale="75" workbookViewId="0"/>
  </sheetViews>
  <sheetFormatPr defaultRowHeight="13.5"/>
  <cols>
    <col min="1" max="1" width="5.5" customWidth="1"/>
    <col min="3" max="3" width="20.875" customWidth="1"/>
    <col min="4" max="4" width="22.5" customWidth="1"/>
    <col min="5" max="5" width="17.125" customWidth="1"/>
  </cols>
  <sheetData>
    <row r="2" spans="2:5">
      <c r="B2" t="s">
        <v>98</v>
      </c>
    </row>
    <row r="3" spans="2:5" ht="17.25">
      <c r="B3" s="1" t="s">
        <v>8</v>
      </c>
    </row>
    <row r="5" spans="2:5">
      <c r="C5" s="11" t="s">
        <v>9</v>
      </c>
      <c r="D5" s="11"/>
      <c r="E5" s="2" t="s">
        <v>10</v>
      </c>
    </row>
    <row r="6" spans="2:5">
      <c r="C6" s="12" t="s">
        <v>11</v>
      </c>
      <c r="D6" s="3" t="s">
        <v>12</v>
      </c>
      <c r="E6" s="4" t="s">
        <v>13</v>
      </c>
    </row>
    <row r="7" spans="2:5">
      <c r="C7" s="13"/>
      <c r="D7" s="5" t="s">
        <v>14</v>
      </c>
      <c r="E7" s="6" t="s">
        <v>15</v>
      </c>
    </row>
    <row r="8" spans="2:5">
      <c r="C8" s="12" t="s">
        <v>16</v>
      </c>
      <c r="D8" s="3" t="s">
        <v>17</v>
      </c>
      <c r="E8" s="4" t="s">
        <v>18</v>
      </c>
    </row>
    <row r="9" spans="2:5">
      <c r="C9" s="14"/>
      <c r="D9" s="7" t="s">
        <v>19</v>
      </c>
      <c r="E9" s="8" t="s">
        <v>20</v>
      </c>
    </row>
    <row r="10" spans="2:5">
      <c r="C10" s="14"/>
      <c r="D10" s="7" t="s">
        <v>21</v>
      </c>
      <c r="E10" s="8" t="s">
        <v>22</v>
      </c>
    </row>
    <row r="11" spans="2:5">
      <c r="C11" s="13"/>
      <c r="D11" s="5" t="s">
        <v>23</v>
      </c>
      <c r="E11" s="6" t="s">
        <v>24</v>
      </c>
    </row>
    <row r="12" spans="2:5">
      <c r="C12" s="12" t="s">
        <v>25</v>
      </c>
      <c r="D12" s="3" t="s">
        <v>26</v>
      </c>
      <c r="E12" s="4" t="s">
        <v>27</v>
      </c>
    </row>
    <row r="13" spans="2:5">
      <c r="C13" s="14"/>
      <c r="D13" s="7" t="s">
        <v>28</v>
      </c>
      <c r="E13" s="8" t="s">
        <v>29</v>
      </c>
    </row>
    <row r="14" spans="2:5">
      <c r="C14" s="13"/>
      <c r="D14" s="5" t="s">
        <v>30</v>
      </c>
      <c r="E14" s="6" t="s">
        <v>31</v>
      </c>
    </row>
    <row r="15" spans="2:5">
      <c r="C15" s="12" t="s">
        <v>32</v>
      </c>
      <c r="D15" s="3" t="s">
        <v>26</v>
      </c>
      <c r="E15" s="4" t="s">
        <v>33</v>
      </c>
    </row>
    <row r="16" spans="2:5">
      <c r="C16" s="14"/>
      <c r="D16" s="7" t="s">
        <v>28</v>
      </c>
      <c r="E16" s="8" t="s">
        <v>34</v>
      </c>
    </row>
    <row r="17" spans="2:5">
      <c r="C17" s="13"/>
      <c r="D17" s="5" t="s">
        <v>30</v>
      </c>
      <c r="E17" s="6" t="s">
        <v>35</v>
      </c>
    </row>
    <row r="18" spans="2:5">
      <c r="C18" s="17" t="s">
        <v>36</v>
      </c>
      <c r="D18" s="17"/>
      <c r="E18" s="4" t="s">
        <v>37</v>
      </c>
    </row>
    <row r="19" spans="2:5">
      <c r="C19" s="18" t="s">
        <v>38</v>
      </c>
      <c r="D19" s="18"/>
      <c r="E19" s="8" t="s">
        <v>39</v>
      </c>
    </row>
    <row r="20" spans="2:5">
      <c r="C20" s="18" t="s">
        <v>40</v>
      </c>
      <c r="D20" s="18"/>
      <c r="E20" s="8" t="s">
        <v>41</v>
      </c>
    </row>
    <row r="21" spans="2:5">
      <c r="C21" s="19" t="s">
        <v>42</v>
      </c>
      <c r="D21" s="19"/>
      <c r="E21" s="8" t="s">
        <v>43</v>
      </c>
    </row>
    <row r="22" spans="2:5">
      <c r="C22" s="20" t="s">
        <v>44</v>
      </c>
      <c r="D22" s="20"/>
      <c r="E22" s="6" t="s">
        <v>45</v>
      </c>
    </row>
    <row r="23" spans="2:5">
      <c r="C23" s="21" t="s">
        <v>46</v>
      </c>
      <c r="D23" s="21"/>
      <c r="E23" s="4" t="s">
        <v>47</v>
      </c>
    </row>
    <row r="24" spans="2:5">
      <c r="C24" s="22" t="s">
        <v>48</v>
      </c>
      <c r="D24" s="22"/>
      <c r="E24" s="6" t="s">
        <v>20</v>
      </c>
    </row>
    <row r="27" spans="2:5" ht="17.25">
      <c r="B27" s="1" t="s">
        <v>49</v>
      </c>
    </row>
    <row r="29" spans="2:5">
      <c r="C29" s="15" t="s">
        <v>50</v>
      </c>
      <c r="D29" s="16"/>
      <c r="E29" s="2" t="s">
        <v>10</v>
      </c>
    </row>
    <row r="30" spans="2:5">
      <c r="C30" s="12" t="s">
        <v>51</v>
      </c>
      <c r="D30" s="3" t="s">
        <v>52</v>
      </c>
      <c r="E30" s="4" t="s">
        <v>184</v>
      </c>
    </row>
    <row r="31" spans="2:5">
      <c r="C31" s="13"/>
      <c r="D31" s="5" t="s">
        <v>53</v>
      </c>
      <c r="E31" s="6" t="s">
        <v>54</v>
      </c>
    </row>
    <row r="32" spans="2:5">
      <c r="C32" s="12" t="s">
        <v>55</v>
      </c>
      <c r="D32" s="3" t="s">
        <v>56</v>
      </c>
      <c r="E32" s="4" t="s">
        <v>57</v>
      </c>
    </row>
    <row r="33" spans="2:5">
      <c r="C33" s="13"/>
      <c r="D33" s="5" t="s">
        <v>58</v>
      </c>
      <c r="E33" s="6" t="s">
        <v>59</v>
      </c>
    </row>
    <row r="34" spans="2:5">
      <c r="C34" s="12" t="s">
        <v>60</v>
      </c>
      <c r="D34" s="3" t="s">
        <v>61</v>
      </c>
      <c r="E34" s="4" t="s">
        <v>62</v>
      </c>
    </row>
    <row r="35" spans="2:5">
      <c r="C35" s="14"/>
      <c r="D35" s="7" t="s">
        <v>63</v>
      </c>
      <c r="E35" s="8" t="s">
        <v>64</v>
      </c>
    </row>
    <row r="36" spans="2:5">
      <c r="C36" s="13"/>
      <c r="D36" s="5" t="s">
        <v>65</v>
      </c>
      <c r="E36" s="6" t="s">
        <v>66</v>
      </c>
    </row>
    <row r="37" spans="2:5">
      <c r="C37" s="12" t="s">
        <v>67</v>
      </c>
      <c r="D37" s="3" t="s">
        <v>68</v>
      </c>
      <c r="E37" s="4" t="s">
        <v>69</v>
      </c>
    </row>
    <row r="38" spans="2:5">
      <c r="C38" s="14"/>
      <c r="D38" s="9" t="s">
        <v>70</v>
      </c>
      <c r="E38" s="10" t="s">
        <v>135</v>
      </c>
    </row>
    <row r="39" spans="2:5">
      <c r="C39" s="14" t="s">
        <v>71</v>
      </c>
      <c r="D39" s="7" t="s">
        <v>72</v>
      </c>
      <c r="E39" s="8" t="s">
        <v>73</v>
      </c>
    </row>
    <row r="40" spans="2:5">
      <c r="C40" s="13"/>
      <c r="D40" s="5" t="s">
        <v>74</v>
      </c>
      <c r="E40" s="6" t="s">
        <v>75</v>
      </c>
    </row>
    <row r="43" spans="2:5" ht="17.25">
      <c r="B43" s="1" t="s">
        <v>76</v>
      </c>
    </row>
    <row r="45" spans="2:5">
      <c r="C45" s="23" t="s">
        <v>77</v>
      </c>
      <c r="D45" s="23"/>
      <c r="E45" s="2" t="s">
        <v>78</v>
      </c>
    </row>
    <row r="46" spans="2:5">
      <c r="C46" s="23" t="s">
        <v>79</v>
      </c>
      <c r="D46" s="23"/>
      <c r="E46" s="2" t="s">
        <v>80</v>
      </c>
    </row>
    <row r="47" spans="2:5">
      <c r="C47" s="23" t="s">
        <v>81</v>
      </c>
      <c r="D47" s="23"/>
      <c r="E47" s="2" t="s">
        <v>47</v>
      </c>
    </row>
    <row r="48" spans="2:5">
      <c r="C48" s="23" t="s">
        <v>82</v>
      </c>
      <c r="D48" s="23"/>
      <c r="E48" s="2" t="s">
        <v>83</v>
      </c>
    </row>
    <row r="49" spans="3:5">
      <c r="C49" s="23" t="s">
        <v>84</v>
      </c>
      <c r="D49" s="23"/>
      <c r="E49" s="2" t="s">
        <v>85</v>
      </c>
    </row>
    <row r="50" spans="3:5">
      <c r="C50" s="23" t="s">
        <v>86</v>
      </c>
      <c r="D50" s="23"/>
      <c r="E50" s="2" t="s">
        <v>87</v>
      </c>
    </row>
    <row r="51" spans="3:5">
      <c r="C51" s="23" t="s">
        <v>88</v>
      </c>
      <c r="D51" s="23"/>
      <c r="E51" s="2" t="s">
        <v>89</v>
      </c>
    </row>
    <row r="52" spans="3:5">
      <c r="C52" s="23" t="s">
        <v>90</v>
      </c>
      <c r="D52" s="23"/>
      <c r="E52" s="2" t="s">
        <v>91</v>
      </c>
    </row>
    <row r="53" spans="3:5">
      <c r="C53" s="23" t="s">
        <v>92</v>
      </c>
      <c r="D53" s="23"/>
      <c r="E53" s="2" t="s">
        <v>93</v>
      </c>
    </row>
    <row r="54" spans="3:5">
      <c r="C54" s="23" t="s">
        <v>94</v>
      </c>
      <c r="D54" s="23"/>
      <c r="E54" s="2" t="s">
        <v>95</v>
      </c>
    </row>
    <row r="55" spans="3:5">
      <c r="C55" s="23" t="s">
        <v>96</v>
      </c>
      <c r="D55" s="23"/>
      <c r="E55" s="2" t="s">
        <v>97</v>
      </c>
    </row>
  </sheetData>
  <mergeCells count="29">
    <mergeCell ref="C49:D49"/>
    <mergeCell ref="C55:D55"/>
    <mergeCell ref="C51:D51"/>
    <mergeCell ref="C52:D52"/>
    <mergeCell ref="C53:D53"/>
    <mergeCell ref="C54:D54"/>
    <mergeCell ref="C50:D50"/>
    <mergeCell ref="C30:C31"/>
    <mergeCell ref="C32:C33"/>
    <mergeCell ref="C34:C36"/>
    <mergeCell ref="C48:D48"/>
    <mergeCell ref="C47:D47"/>
    <mergeCell ref="C37:C38"/>
    <mergeCell ref="C39:C40"/>
    <mergeCell ref="C45:D45"/>
    <mergeCell ref="C46:D46"/>
    <mergeCell ref="C5:D5"/>
    <mergeCell ref="C6:C7"/>
    <mergeCell ref="C8:C11"/>
    <mergeCell ref="C12:C14"/>
    <mergeCell ref="C29:D29"/>
    <mergeCell ref="C15:C17"/>
    <mergeCell ref="C18:D18"/>
    <mergeCell ref="C19:D19"/>
    <mergeCell ref="C20:D20"/>
    <mergeCell ref="C21:D21"/>
    <mergeCell ref="C22:D22"/>
    <mergeCell ref="C23:D23"/>
    <mergeCell ref="C24:D24"/>
  </mergeCells>
  <phoneticPr fontId="2"/>
  <pageMargins left="0.75" right="0.75" top="1" bottom="1" header="0.51200000000000001" footer="0.51200000000000001"/>
  <pageSetup paperSize="9" orientation="portrait" r:id="rId1"/>
  <headerFooter alignWithMargins="0">
    <oddHeader>&amp;L別添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流出係数算出表</vt:lpstr>
      <vt:lpstr>流量計算表</vt:lpstr>
      <vt:lpstr>排水施設データ</vt:lpstr>
      <vt:lpstr>流出係数（参考　指針）</vt:lpstr>
      <vt:lpstr>排水施設データ!Print_Area</vt:lpstr>
      <vt:lpstr>流出係数算出表!Print_Area</vt:lpstr>
      <vt:lpstr>流量計算表!Print_Area</vt:lpstr>
      <vt:lpstr>流出係数算出表!Print_Titles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test</cp:lastModifiedBy>
  <cp:lastPrinted>2021-09-08T04:34:39Z</cp:lastPrinted>
  <dcterms:created xsi:type="dcterms:W3CDTF">2000-05-22T11:41:01Z</dcterms:created>
  <dcterms:modified xsi:type="dcterms:W3CDTF">2021-09-08T06:12:31Z</dcterms:modified>
</cp:coreProperties>
</file>